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5255" windowHeight="12165" firstSheet="2" activeTab="7"/>
  </bookViews>
  <sheets>
    <sheet name="1 hiba" sheetId="7" r:id="rId1"/>
    <sheet name="2 trend" sheetId="6" r:id="rId2"/>
    <sheet name="3 15ER" sheetId="4" r:id="rId3"/>
    <sheet name="linearizálás szürke" sheetId="8" r:id="rId4"/>
    <sheet name="x_linearizálás" sheetId="1" r:id="rId5"/>
    <sheet name="xxx pluszminusz" sheetId="5" r:id="rId6"/>
    <sheet name="Munka1" sheetId="9" r:id="rId7"/>
    <sheet name="E Gauss" sheetId="10" r:id="rId8"/>
    <sheet name="Rb Gauss" sheetId="11" r:id="rId9"/>
  </sheets>
  <externalReferences>
    <externalReference r:id="rId10"/>
  </externalReferences>
  <definedNames>
    <definedName name="a">[1]Munka1!$F$11</definedName>
    <definedName name="b">[1]Munka1!$F$12</definedName>
    <definedName name="da">[1]Munka1!$M$11</definedName>
    <definedName name="db">[1]Munka1!$M$12</definedName>
    <definedName name="E">[1]Munka3!$B$9</definedName>
    <definedName name="Rb">[1]Munka3!$B$10</definedName>
  </definedNames>
  <calcPr calcId="145621"/>
</workbook>
</file>

<file path=xl/calcChain.xml><?xml version="1.0" encoding="utf-8"?>
<calcChain xmlns="http://schemas.openxmlformats.org/spreadsheetml/2006/main">
  <c r="C136" i="11" l="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200" i="11"/>
  <c r="C201" i="11"/>
  <c r="C202" i="11"/>
  <c r="C203" i="11"/>
  <c r="C204" i="11"/>
  <c r="C205" i="11"/>
  <c r="C206" i="11"/>
  <c r="C207" i="11"/>
  <c r="C208" i="11"/>
  <c r="C209" i="11"/>
  <c r="C210" i="11"/>
  <c r="C211" i="11"/>
  <c r="C212" i="11"/>
  <c r="C213" i="11"/>
  <c r="C214" i="11"/>
  <c r="C215" i="11"/>
  <c r="C216" i="11"/>
  <c r="C217" i="11"/>
  <c r="C218" i="11"/>
  <c r="C219" i="11"/>
  <c r="C220" i="11"/>
  <c r="C221" i="11"/>
  <c r="C222" i="11"/>
  <c r="C223" i="11"/>
  <c r="C224" i="11"/>
  <c r="C225" i="11"/>
  <c r="C226" i="11"/>
  <c r="C227" i="11"/>
  <c r="C228" i="11"/>
  <c r="C229" i="11"/>
  <c r="C230" i="11"/>
  <c r="C231" i="11"/>
  <c r="C232" i="11"/>
  <c r="C233" i="11"/>
  <c r="C234" i="11"/>
  <c r="C235" i="11"/>
  <c r="C236" i="11"/>
  <c r="C237" i="11"/>
  <c r="C238" i="11"/>
  <c r="C239" i="11"/>
  <c r="C240" i="11"/>
  <c r="C241" i="11"/>
  <c r="C242" i="11"/>
  <c r="C243" i="11"/>
  <c r="C244" i="11"/>
  <c r="C245" i="11"/>
  <c r="C246" i="11"/>
  <c r="C247" i="11"/>
  <c r="C248" i="11"/>
  <c r="C249" i="11"/>
  <c r="C250" i="11"/>
  <c r="C251" i="11"/>
  <c r="C252" i="11"/>
  <c r="C253" i="11"/>
  <c r="C254" i="11"/>
  <c r="C255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B35" i="11"/>
  <c r="C35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B47" i="11"/>
  <c r="C47" i="11"/>
  <c r="B48" i="11"/>
  <c r="C48" i="11"/>
  <c r="B49" i="11"/>
  <c r="C49" i="11"/>
  <c r="B50" i="11"/>
  <c r="C50" i="11"/>
  <c r="B51" i="11"/>
  <c r="C51" i="11"/>
  <c r="B52" i="11"/>
  <c r="C52" i="11"/>
  <c r="B53" i="11"/>
  <c r="C53" i="11"/>
  <c r="B54" i="11"/>
  <c r="C54" i="11"/>
  <c r="B55" i="11"/>
  <c r="C55" i="11"/>
  <c r="B56" i="11"/>
  <c r="C56" i="11"/>
  <c r="B57" i="11"/>
  <c r="C57" i="11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5" i="11"/>
  <c r="C65" i="11"/>
  <c r="B66" i="11"/>
  <c r="C66" i="11"/>
  <c r="B67" i="11"/>
  <c r="C67" i="11"/>
  <c r="B68" i="11"/>
  <c r="C68" i="11"/>
  <c r="B69" i="11"/>
  <c r="C69" i="11"/>
  <c r="B70" i="11"/>
  <c r="C70" i="11"/>
  <c r="B71" i="11"/>
  <c r="C71" i="11"/>
  <c r="B72" i="11"/>
  <c r="C72" i="11"/>
  <c r="B73" i="11"/>
  <c r="C73" i="11"/>
  <c r="B74" i="11"/>
  <c r="C74" i="11"/>
  <c r="B75" i="11"/>
  <c r="C75" i="11"/>
  <c r="B76" i="11"/>
  <c r="C76" i="11"/>
  <c r="B77" i="11"/>
  <c r="C77" i="11"/>
  <c r="B78" i="11"/>
  <c r="C78" i="11"/>
  <c r="B79" i="11"/>
  <c r="C79" i="11"/>
  <c r="B80" i="11"/>
  <c r="C80" i="11"/>
  <c r="B81" i="11"/>
  <c r="C81" i="11"/>
  <c r="B82" i="11"/>
  <c r="C82" i="11"/>
  <c r="B83" i="11"/>
  <c r="C83" i="11"/>
  <c r="B84" i="11"/>
  <c r="C84" i="11"/>
  <c r="B85" i="11"/>
  <c r="C85" i="11"/>
  <c r="B86" i="11"/>
  <c r="C86" i="11"/>
  <c r="B87" i="11"/>
  <c r="C87" i="11"/>
  <c r="B88" i="11"/>
  <c r="C88" i="11"/>
  <c r="B89" i="11"/>
  <c r="C89" i="11"/>
  <c r="B90" i="11"/>
  <c r="C90" i="11"/>
  <c r="B91" i="11"/>
  <c r="C91" i="11"/>
  <c r="B92" i="11"/>
  <c r="C92" i="11"/>
  <c r="B93" i="11"/>
  <c r="C93" i="11"/>
  <c r="B94" i="11"/>
  <c r="C94" i="11"/>
  <c r="B95" i="11"/>
  <c r="C95" i="11"/>
  <c r="B96" i="11"/>
  <c r="C96" i="11"/>
  <c r="B97" i="11"/>
  <c r="C97" i="11"/>
  <c r="B98" i="11"/>
  <c r="C98" i="11"/>
  <c r="B99" i="11"/>
  <c r="C99" i="11"/>
  <c r="B100" i="11"/>
  <c r="C100" i="11"/>
  <c r="B101" i="11"/>
  <c r="C101" i="11"/>
  <c r="B102" i="11"/>
  <c r="C102" i="11"/>
  <c r="B103" i="11"/>
  <c r="C103" i="11"/>
  <c r="B104" i="11"/>
  <c r="C104" i="11"/>
  <c r="B105" i="11"/>
  <c r="C105" i="11"/>
  <c r="B106" i="11"/>
  <c r="C106" i="11"/>
  <c r="B107" i="11"/>
  <c r="C107" i="11"/>
  <c r="B108" i="11"/>
  <c r="C108" i="11"/>
  <c r="B109" i="11"/>
  <c r="C109" i="11"/>
  <c r="B110" i="11"/>
  <c r="C110" i="11"/>
  <c r="B111" i="11"/>
  <c r="C111" i="11"/>
  <c r="B112" i="11"/>
  <c r="C112" i="11"/>
  <c r="B113" i="11"/>
  <c r="C113" i="11"/>
  <c r="B114" i="11"/>
  <c r="C114" i="11"/>
  <c r="B115" i="11"/>
  <c r="C115" i="11"/>
  <c r="B116" i="11"/>
  <c r="C116" i="11"/>
  <c r="B117" i="11"/>
  <c r="C117" i="11"/>
  <c r="B118" i="11"/>
  <c r="C118" i="11"/>
  <c r="B119" i="11"/>
  <c r="C119" i="11"/>
  <c r="B120" i="11"/>
  <c r="C120" i="11"/>
  <c r="B121" i="11"/>
  <c r="C121" i="11"/>
  <c r="B122" i="11"/>
  <c r="C122" i="11"/>
  <c r="B123" i="11"/>
  <c r="C123" i="11"/>
  <c r="B124" i="11"/>
  <c r="C124" i="11"/>
  <c r="B125" i="11"/>
  <c r="C125" i="11"/>
  <c r="B126" i="11"/>
  <c r="C126" i="11"/>
  <c r="B127" i="11"/>
  <c r="C127" i="11"/>
  <c r="B128" i="11"/>
  <c r="C128" i="11"/>
  <c r="B129" i="11"/>
  <c r="C129" i="11"/>
  <c r="B130" i="11"/>
  <c r="C130" i="11"/>
  <c r="B131" i="11"/>
  <c r="C131" i="11"/>
  <c r="C132" i="11"/>
  <c r="C133" i="11"/>
  <c r="C134" i="11"/>
  <c r="C135" i="11"/>
  <c r="C3" i="11"/>
  <c r="C2" i="11"/>
  <c r="A1" i="11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5" i="10"/>
  <c r="A1" i="10"/>
  <c r="C3" i="10"/>
  <c r="C2" i="10"/>
  <c r="C6" i="11" l="1"/>
  <c r="C5" i="11"/>
  <c r="B21" i="9"/>
  <c r="B20" i="9"/>
  <c r="B18" i="9"/>
  <c r="B17" i="9"/>
  <c r="G11" i="9"/>
  <c r="G4" i="9"/>
  <c r="G5" i="9"/>
  <c r="G6" i="9"/>
  <c r="G7" i="9"/>
  <c r="G8" i="9"/>
  <c r="G3" i="9"/>
  <c r="E15" i="9"/>
  <c r="E13" i="9"/>
  <c r="B15" i="9"/>
  <c r="B13" i="9"/>
  <c r="C10" i="9"/>
  <c r="D10" i="9"/>
  <c r="E10" i="9"/>
  <c r="A10" i="9"/>
  <c r="E4" i="9"/>
  <c r="E5" i="9"/>
  <c r="E6" i="9"/>
  <c r="E7" i="9"/>
  <c r="E8" i="9"/>
  <c r="E3" i="9"/>
  <c r="D4" i="9"/>
  <c r="D5" i="9"/>
  <c r="D6" i="9"/>
  <c r="D7" i="9"/>
  <c r="D8" i="9"/>
  <c r="D3" i="9"/>
  <c r="C4" i="9"/>
  <c r="C5" i="9"/>
  <c r="C6" i="9"/>
  <c r="C7" i="9"/>
  <c r="C8" i="9"/>
  <c r="C3" i="9"/>
  <c r="I10" i="8" l="1"/>
  <c r="I11" i="8" s="1"/>
  <c r="H10" i="8"/>
  <c r="H11" i="8" s="1"/>
  <c r="G10" i="8"/>
  <c r="G11" i="8" s="1"/>
  <c r="D10" i="8"/>
  <c r="D11" i="8" s="1"/>
  <c r="B10" i="8"/>
  <c r="B11" i="8" s="1"/>
  <c r="O8" i="8"/>
  <c r="N8" i="8"/>
  <c r="M8" i="8"/>
  <c r="K8" i="8"/>
  <c r="F8" i="8"/>
  <c r="L8" i="8" s="1"/>
  <c r="C8" i="8"/>
  <c r="E8" i="8" s="1"/>
  <c r="O7" i="8"/>
  <c r="N7" i="8"/>
  <c r="M7" i="8"/>
  <c r="K7" i="8"/>
  <c r="F7" i="8"/>
  <c r="L7" i="8" s="1"/>
  <c r="C7" i="8"/>
  <c r="E7" i="8" s="1"/>
  <c r="O6" i="8"/>
  <c r="N6" i="8"/>
  <c r="M6" i="8"/>
  <c r="K6" i="8"/>
  <c r="F6" i="8"/>
  <c r="L6" i="8" s="1"/>
  <c r="C6" i="8"/>
  <c r="E6" i="8" s="1"/>
  <c r="O5" i="8"/>
  <c r="N5" i="8"/>
  <c r="M5" i="8"/>
  <c r="K5" i="8"/>
  <c r="F5" i="8"/>
  <c r="L5" i="8" s="1"/>
  <c r="C5" i="8"/>
  <c r="E5" i="8" s="1"/>
  <c r="O4" i="8"/>
  <c r="N4" i="8"/>
  <c r="M4" i="8"/>
  <c r="L4" i="8"/>
  <c r="K4" i="8"/>
  <c r="F4" i="8"/>
  <c r="C4" i="8"/>
  <c r="O3" i="8"/>
  <c r="N3" i="8"/>
  <c r="M3" i="8"/>
  <c r="K3" i="8"/>
  <c r="F3" i="8"/>
  <c r="F28" i="8" s="1"/>
  <c r="C3" i="8"/>
  <c r="E3" i="8" s="1"/>
  <c r="F27" i="8" l="1"/>
  <c r="L15" i="8" s="1"/>
  <c r="M10" i="8"/>
  <c r="M11" i="8" s="1"/>
  <c r="M15" i="8" s="1"/>
  <c r="M16" i="8" s="1"/>
  <c r="K10" i="8"/>
  <c r="K11" i="8" s="1"/>
  <c r="O10" i="8"/>
  <c r="O11" i="8" s="1"/>
  <c r="O15" i="8" s="1"/>
  <c r="O16" i="8" s="1"/>
  <c r="N10" i="8"/>
  <c r="N11" i="8" s="1"/>
  <c r="L16" i="8"/>
  <c r="C10" i="8"/>
  <c r="C11" i="8" s="1"/>
  <c r="N15" i="8"/>
  <c r="N16" i="8" s="1"/>
  <c r="E4" i="8"/>
  <c r="E16" i="8" s="1"/>
  <c r="U5" i="8"/>
  <c r="F10" i="8"/>
  <c r="F11" i="8" s="1"/>
  <c r="U6" i="8"/>
  <c r="L3" i="8"/>
  <c r="L10" i="8" s="1"/>
  <c r="L11" i="8" s="1"/>
  <c r="U4" i="8"/>
  <c r="U8" i="8"/>
  <c r="I14" i="7"/>
  <c r="C14" i="7"/>
  <c r="C12" i="7"/>
  <c r="H12" i="7"/>
  <c r="I12" i="7"/>
  <c r="B12" i="7"/>
  <c r="B5" i="7"/>
  <c r="B6" i="7"/>
  <c r="B7" i="7"/>
  <c r="C7" i="7" s="1"/>
  <c r="B8" i="7"/>
  <c r="B9" i="7"/>
  <c r="B4" i="7"/>
  <c r="C4" i="7" s="1"/>
  <c r="H5" i="7"/>
  <c r="I5" i="7"/>
  <c r="H6" i="7"/>
  <c r="I6" i="7" s="1"/>
  <c r="H7" i="7"/>
  <c r="I7" i="7"/>
  <c r="H8" i="7"/>
  <c r="I8" i="7" s="1"/>
  <c r="H9" i="7"/>
  <c r="I9" i="7"/>
  <c r="I4" i="7"/>
  <c r="H4" i="7"/>
  <c r="G11" i="7"/>
  <c r="C5" i="7"/>
  <c r="C6" i="7"/>
  <c r="C8" i="7"/>
  <c r="C9" i="7"/>
  <c r="A11" i="7"/>
  <c r="U7" i="8" l="1"/>
  <c r="U10" i="8" s="1"/>
  <c r="U12" i="8" s="1"/>
  <c r="U13" i="8" s="1"/>
  <c r="E15" i="8"/>
  <c r="E17" i="8" s="1"/>
  <c r="U3" i="8"/>
  <c r="F15" i="8"/>
  <c r="E10" i="8"/>
  <c r="E11" i="8" s="1"/>
  <c r="F16" i="8"/>
  <c r="N17" i="8" s="1"/>
  <c r="F8" i="5"/>
  <c r="E8" i="5"/>
  <c r="H8" i="5" s="1"/>
  <c r="D8" i="5"/>
  <c r="G8" i="5" s="1"/>
  <c r="F7" i="5"/>
  <c r="E7" i="5"/>
  <c r="H7" i="5" s="1"/>
  <c r="D7" i="5"/>
  <c r="G7" i="5" s="1"/>
  <c r="F6" i="5"/>
  <c r="E6" i="5"/>
  <c r="H6" i="5" s="1"/>
  <c r="D6" i="5"/>
  <c r="G6" i="5" s="1"/>
  <c r="F5" i="5"/>
  <c r="E5" i="5"/>
  <c r="H5" i="5" s="1"/>
  <c r="D5" i="5"/>
  <c r="G5" i="5" s="1"/>
  <c r="F4" i="5"/>
  <c r="E4" i="5"/>
  <c r="H4" i="5" s="1"/>
  <c r="D4" i="5"/>
  <c r="G4" i="5" s="1"/>
  <c r="F3" i="5"/>
  <c r="F13" i="5" s="1"/>
  <c r="E3" i="5"/>
  <c r="H3" i="5" s="1"/>
  <c r="D3" i="5"/>
  <c r="G3" i="5" s="1"/>
  <c r="G2" i="4"/>
  <c r="H2" i="4"/>
  <c r="G3" i="4"/>
  <c r="H3" i="4"/>
  <c r="G4" i="4"/>
  <c r="H4" i="4"/>
  <c r="G5" i="4"/>
  <c r="H5" i="4"/>
  <c r="G6" i="4"/>
  <c r="H6" i="4"/>
  <c r="G7" i="4"/>
  <c r="H7" i="4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8" i="4"/>
  <c r="I2" i="4" s="1"/>
  <c r="H18" i="4"/>
  <c r="J4" i="4" s="1"/>
  <c r="F4" i="1"/>
  <c r="L4" i="1" s="1"/>
  <c r="F6" i="1"/>
  <c r="L6" i="1" s="1"/>
  <c r="F7" i="1"/>
  <c r="L7" i="1" s="1"/>
  <c r="F8" i="1"/>
  <c r="L8" i="1" s="1"/>
  <c r="F5" i="1"/>
  <c r="L5" i="1" s="1"/>
  <c r="H10" i="1"/>
  <c r="H11" i="1" s="1"/>
  <c r="N4" i="1"/>
  <c r="N5" i="1"/>
  <c r="N6" i="1"/>
  <c r="N7" i="1"/>
  <c r="N8" i="1"/>
  <c r="I10" i="1"/>
  <c r="I11" i="1" s="1"/>
  <c r="O4" i="1"/>
  <c r="O5" i="1"/>
  <c r="O6" i="1"/>
  <c r="O7" i="1"/>
  <c r="O8" i="1"/>
  <c r="G10" i="1"/>
  <c r="G11" i="1" s="1"/>
  <c r="M4" i="1"/>
  <c r="M5" i="1"/>
  <c r="M6" i="1"/>
  <c r="M7" i="1"/>
  <c r="M8" i="1"/>
  <c r="O3" i="1"/>
  <c r="B10" i="1"/>
  <c r="B11" i="1" s="1"/>
  <c r="K3" i="1"/>
  <c r="K4" i="1"/>
  <c r="K5" i="1"/>
  <c r="K6" i="1"/>
  <c r="K7" i="1"/>
  <c r="K8" i="1"/>
  <c r="N3" i="1"/>
  <c r="M3" i="1"/>
  <c r="F3" i="1"/>
  <c r="F13" i="1" s="1"/>
  <c r="C3" i="1"/>
  <c r="E3" i="1" s="1"/>
  <c r="C4" i="1"/>
  <c r="C5" i="1"/>
  <c r="E5" i="1" s="1"/>
  <c r="C6" i="1"/>
  <c r="E6" i="1" s="1"/>
  <c r="C7" i="1"/>
  <c r="E7" i="1" s="1"/>
  <c r="C8" i="1"/>
  <c r="D10" i="1"/>
  <c r="D11" i="1" s="1"/>
  <c r="E8" i="1"/>
  <c r="M17" i="8" l="1"/>
  <c r="U14" i="8"/>
  <c r="U17" i="8" s="1"/>
  <c r="U16" i="8"/>
  <c r="O17" i="8"/>
  <c r="M10" i="1"/>
  <c r="J14" i="4"/>
  <c r="J8" i="4"/>
  <c r="J2" i="4"/>
  <c r="N10" i="1"/>
  <c r="O10" i="1"/>
  <c r="I12" i="4"/>
  <c r="I6" i="4"/>
  <c r="J11" i="4"/>
  <c r="J5" i="4"/>
  <c r="I15" i="4"/>
  <c r="I9" i="4"/>
  <c r="I3" i="4"/>
  <c r="M11" i="1"/>
  <c r="F12" i="5"/>
  <c r="F14" i="5" s="1"/>
  <c r="H12" i="5"/>
  <c r="H14" i="5" s="1"/>
  <c r="H13" i="5"/>
  <c r="G13" i="5"/>
  <c r="G12" i="5"/>
  <c r="G14" i="5" s="1"/>
  <c r="I16" i="4"/>
  <c r="J15" i="4"/>
  <c r="I13" i="4"/>
  <c r="J12" i="4"/>
  <c r="I10" i="4"/>
  <c r="J9" i="4"/>
  <c r="I7" i="4"/>
  <c r="J6" i="4"/>
  <c r="I4" i="4"/>
  <c r="I17" i="4" s="1"/>
  <c r="G19" i="4" s="1"/>
  <c r="J3" i="4"/>
  <c r="J16" i="4"/>
  <c r="I14" i="4"/>
  <c r="J13" i="4"/>
  <c r="I11" i="4"/>
  <c r="J10" i="4"/>
  <c r="I8" i="4"/>
  <c r="J7" i="4"/>
  <c r="I5" i="4"/>
  <c r="C10" i="1"/>
  <c r="C11" i="1" s="1"/>
  <c r="E4" i="1"/>
  <c r="E14" i="1" s="1"/>
  <c r="N11" i="1"/>
  <c r="K10" i="1"/>
  <c r="K11" i="1" s="1"/>
  <c r="O11" i="1"/>
  <c r="M13" i="1"/>
  <c r="F10" i="1"/>
  <c r="F11" i="1" s="1"/>
  <c r="F14" i="1"/>
  <c r="R4" i="1" s="1"/>
  <c r="F16" i="1"/>
  <c r="L3" i="1"/>
  <c r="E10" i="1"/>
  <c r="E11" i="1" s="1"/>
  <c r="E13" i="1"/>
  <c r="E16" i="1" s="1"/>
  <c r="O13" i="1"/>
  <c r="M14" i="1"/>
  <c r="L10" i="1"/>
  <c r="L11" i="1" s="1"/>
  <c r="N13" i="1"/>
  <c r="N14" i="1" s="1"/>
  <c r="J17" i="4" l="1"/>
  <c r="H19" i="4" s="1"/>
  <c r="L14" i="1"/>
  <c r="M17" i="1" s="1"/>
  <c r="L13" i="1"/>
  <c r="R7" i="1"/>
  <c r="R5" i="1"/>
  <c r="R6" i="1"/>
  <c r="R8" i="1"/>
  <c r="R3" i="1"/>
  <c r="F15" i="5"/>
  <c r="H15" i="5"/>
  <c r="G15" i="5"/>
  <c r="E17" i="1"/>
  <c r="F17" i="1"/>
  <c r="N17" i="1"/>
  <c r="O16" i="1"/>
  <c r="N16" i="1"/>
  <c r="M16" i="1"/>
  <c r="O14" i="1"/>
  <c r="R10" i="1" l="1"/>
  <c r="R12" i="1" s="1"/>
  <c r="R13" i="1" s="1"/>
  <c r="R16" i="1" s="1"/>
  <c r="O17" i="1"/>
  <c r="R14" i="1" l="1"/>
  <c r="R17" i="1" s="1"/>
</calcChain>
</file>

<file path=xl/sharedStrings.xml><?xml version="1.0" encoding="utf-8"?>
<sst xmlns="http://schemas.openxmlformats.org/spreadsheetml/2006/main" count="107" uniqueCount="67">
  <si>
    <t>I igazi</t>
  </si>
  <si>
    <t>1/ I igazi</t>
  </si>
  <si>
    <t>a</t>
  </si>
  <si>
    <t>b</t>
  </si>
  <si>
    <t>szumma</t>
  </si>
  <si>
    <t>átlag</t>
  </si>
  <si>
    <t xml:space="preserve">I </t>
  </si>
  <si>
    <t xml:space="preserve">1 / I </t>
  </si>
  <si>
    <t>x</t>
  </si>
  <si>
    <t>y</t>
  </si>
  <si>
    <t>xy</t>
  </si>
  <si>
    <t>Rv</t>
  </si>
  <si>
    <t>var(a)</t>
  </si>
  <si>
    <t>var(b)</t>
  </si>
  <si>
    <t>I</t>
  </si>
  <si>
    <t>Imin</t>
  </si>
  <si>
    <t>Imax</t>
  </si>
  <si>
    <t>1/I</t>
  </si>
  <si>
    <t>1/Imax</t>
  </si>
  <si>
    <t>1/Imin</t>
  </si>
  <si>
    <t>E</t>
  </si>
  <si>
    <t>Rb</t>
  </si>
  <si>
    <t>+/-</t>
  </si>
  <si>
    <r>
      <t>sr</t>
    </r>
    <r>
      <rPr>
        <b/>
        <vertAlign val="superscript"/>
        <sz val="12"/>
        <rFont val="Arial"/>
        <family val="2"/>
        <charset val="238"/>
      </rPr>
      <t>2</t>
    </r>
  </si>
  <si>
    <r>
      <t>s</t>
    </r>
    <r>
      <rPr>
        <b/>
        <vertAlign val="subscript"/>
        <sz val="12"/>
        <rFont val="Arial"/>
        <family val="2"/>
        <charset val="238"/>
      </rPr>
      <t>a</t>
    </r>
  </si>
  <si>
    <r>
      <t>s</t>
    </r>
    <r>
      <rPr>
        <b/>
        <vertAlign val="subscript"/>
        <sz val="12"/>
        <rFont val="Arial"/>
        <family val="2"/>
        <charset val="238"/>
      </rPr>
      <t>b</t>
    </r>
  </si>
  <si>
    <r>
      <t>R</t>
    </r>
    <r>
      <rPr>
        <b/>
        <vertAlign val="subscript"/>
        <sz val="12"/>
        <rFont val="Arial"/>
        <family val="2"/>
        <charset val="238"/>
      </rPr>
      <t>b</t>
    </r>
    <r>
      <rPr>
        <b/>
        <sz val="12"/>
        <rFont val="Arial"/>
        <family val="2"/>
        <charset val="238"/>
      </rPr>
      <t xml:space="preserve"> =</t>
    </r>
  </si>
  <si>
    <t>E =</t>
  </si>
  <si>
    <r>
      <t>x</t>
    </r>
    <r>
      <rPr>
        <b/>
        <vertAlign val="superscript"/>
        <sz val="12"/>
        <rFont val="Arial"/>
        <family val="2"/>
        <charset val="238"/>
      </rPr>
      <t>2</t>
    </r>
  </si>
  <si>
    <r>
      <t>R</t>
    </r>
    <r>
      <rPr>
        <b/>
        <vertAlign val="subscript"/>
        <sz val="12"/>
        <rFont val="Arial"/>
        <family val="2"/>
        <charset val="238"/>
      </rPr>
      <t>v</t>
    </r>
    <r>
      <rPr>
        <b/>
        <vertAlign val="superscript"/>
        <sz val="12"/>
        <rFont val="Arial"/>
        <family val="2"/>
        <charset val="238"/>
      </rPr>
      <t>2</t>
    </r>
  </si>
  <si>
    <r>
      <t>(ax+b-y)</t>
    </r>
    <r>
      <rPr>
        <b/>
        <vertAlign val="superscript"/>
        <sz val="12"/>
        <rFont val="Arial"/>
        <family val="2"/>
        <charset val="238"/>
      </rPr>
      <t>2</t>
    </r>
  </si>
  <si>
    <r>
      <t>(a*R</t>
    </r>
    <r>
      <rPr>
        <b/>
        <vertAlign val="subscript"/>
        <sz val="12"/>
        <rFont val="Arial"/>
        <family val="2"/>
        <charset val="238"/>
      </rPr>
      <t>v</t>
    </r>
    <r>
      <rPr>
        <b/>
        <sz val="12"/>
        <rFont val="Arial"/>
        <family val="2"/>
        <charset val="238"/>
      </rPr>
      <t>+b-1/I)</t>
    </r>
    <r>
      <rPr>
        <b/>
        <vertAlign val="superscript"/>
        <sz val="12"/>
        <rFont val="Arial"/>
        <family val="2"/>
        <charset val="238"/>
      </rPr>
      <t>2</t>
    </r>
  </si>
  <si>
    <r>
      <t>R</t>
    </r>
    <r>
      <rPr>
        <b/>
        <vertAlign val="subscript"/>
        <sz val="12"/>
        <rFont val="Arial"/>
        <family val="2"/>
        <charset val="238"/>
      </rPr>
      <t>v</t>
    </r>
    <r>
      <rPr>
        <b/>
        <sz val="12"/>
        <rFont val="Arial"/>
        <family val="2"/>
        <charset val="238"/>
      </rPr>
      <t xml:space="preserve"> / I </t>
    </r>
  </si>
  <si>
    <r>
      <t>R</t>
    </r>
    <r>
      <rPr>
        <b/>
        <vertAlign val="subscript"/>
        <sz val="12"/>
        <rFont val="Arial"/>
        <family val="2"/>
        <charset val="238"/>
      </rPr>
      <t>v</t>
    </r>
  </si>
  <si>
    <t>Ω</t>
  </si>
  <si>
    <t>A</t>
  </si>
  <si>
    <r>
      <t>x</t>
    </r>
    <r>
      <rPr>
        <b/>
        <vertAlign val="superscript"/>
        <sz val="12"/>
        <color theme="0" tint="-0.14999847407452621"/>
        <rFont val="Arial"/>
        <family val="2"/>
        <charset val="238"/>
      </rPr>
      <t>2</t>
    </r>
  </si>
  <si>
    <r>
      <t>(ax+b-y)</t>
    </r>
    <r>
      <rPr>
        <b/>
        <vertAlign val="superscript"/>
        <sz val="12"/>
        <color theme="0" tint="-0.14999847407452621"/>
        <rFont val="Arial"/>
        <family val="2"/>
        <charset val="238"/>
      </rPr>
      <t>2</t>
    </r>
  </si>
  <si>
    <r>
      <t>R</t>
    </r>
    <r>
      <rPr>
        <b/>
        <vertAlign val="subscript"/>
        <sz val="12"/>
        <color theme="0" tint="-0.14999847407452621"/>
        <rFont val="Arial"/>
        <family val="2"/>
        <charset val="238"/>
      </rPr>
      <t>v</t>
    </r>
    <r>
      <rPr>
        <b/>
        <vertAlign val="superscript"/>
        <sz val="12"/>
        <color theme="0" tint="-0.14999847407452621"/>
        <rFont val="Arial"/>
        <family val="2"/>
        <charset val="238"/>
      </rPr>
      <t>2</t>
    </r>
  </si>
  <si>
    <r>
      <t>R</t>
    </r>
    <r>
      <rPr>
        <b/>
        <vertAlign val="subscript"/>
        <sz val="12"/>
        <color theme="0" tint="-0.14999847407452621"/>
        <rFont val="Arial"/>
        <family val="2"/>
        <charset val="238"/>
      </rPr>
      <t>v</t>
    </r>
    <r>
      <rPr>
        <b/>
        <sz val="12"/>
        <color theme="0" tint="-0.14999847407452621"/>
        <rFont val="Arial"/>
        <family val="2"/>
        <charset val="238"/>
      </rPr>
      <t xml:space="preserve"> / I </t>
    </r>
  </si>
  <si>
    <r>
      <t>(a*R</t>
    </r>
    <r>
      <rPr>
        <b/>
        <vertAlign val="subscript"/>
        <sz val="12"/>
        <color theme="0" tint="-0.14999847407452621"/>
        <rFont val="Arial"/>
        <family val="2"/>
        <charset val="238"/>
      </rPr>
      <t>v</t>
    </r>
    <r>
      <rPr>
        <b/>
        <sz val="12"/>
        <color theme="0" tint="-0.14999847407452621"/>
        <rFont val="Arial"/>
        <family val="2"/>
        <charset val="238"/>
      </rPr>
      <t>+b-1/I)</t>
    </r>
    <r>
      <rPr>
        <b/>
        <vertAlign val="superscript"/>
        <sz val="12"/>
        <color theme="0" tint="-0.14999847407452621"/>
        <rFont val="Arial"/>
        <family val="2"/>
        <charset val="238"/>
      </rPr>
      <t>2</t>
    </r>
  </si>
  <si>
    <r>
      <t>sr</t>
    </r>
    <r>
      <rPr>
        <b/>
        <vertAlign val="superscript"/>
        <sz val="12"/>
        <color theme="0" tint="-0.14999847407452621"/>
        <rFont val="Arial"/>
        <family val="2"/>
        <charset val="238"/>
      </rPr>
      <t>2</t>
    </r>
  </si>
  <si>
    <r>
      <t>s</t>
    </r>
    <r>
      <rPr>
        <b/>
        <vertAlign val="subscript"/>
        <sz val="12"/>
        <color theme="0" tint="-0.14999847407452621"/>
        <rFont val="Arial"/>
        <family val="2"/>
        <charset val="238"/>
      </rPr>
      <t>a</t>
    </r>
  </si>
  <si>
    <r>
      <t>s</t>
    </r>
    <r>
      <rPr>
        <b/>
        <vertAlign val="subscript"/>
        <sz val="12"/>
        <color theme="0" tint="-0.14999847407452621"/>
        <rFont val="Arial"/>
        <family val="2"/>
        <charset val="238"/>
      </rPr>
      <t>b</t>
    </r>
  </si>
  <si>
    <r>
      <t>R</t>
    </r>
    <r>
      <rPr>
        <b/>
        <vertAlign val="subscript"/>
        <sz val="12"/>
        <color theme="0" tint="-0.14999847407452621"/>
        <rFont val="Arial"/>
        <family val="2"/>
        <charset val="238"/>
      </rPr>
      <t>b</t>
    </r>
    <r>
      <rPr>
        <b/>
        <sz val="12"/>
        <color theme="0" tint="-0.14999847407452621"/>
        <rFont val="Arial"/>
        <family val="2"/>
        <charset val="238"/>
      </rPr>
      <t xml:space="preserve"> =</t>
    </r>
  </si>
  <si>
    <t>a =</t>
  </si>
  <si>
    <t>b =</t>
  </si>
  <si>
    <t>V</t>
  </si>
  <si>
    <t>1/A</t>
  </si>
  <si>
    <r>
      <rPr>
        <sz val="12"/>
        <color theme="0" tint="-0.14999847407452621"/>
        <rFont val="Calibri"/>
        <family val="2"/>
        <charset val="238"/>
      </rPr>
      <t>Ω</t>
    </r>
    <r>
      <rPr>
        <vertAlign val="superscript"/>
        <sz val="12"/>
        <color theme="0" tint="-0.14996795556505021"/>
        <rFont val="Arial"/>
        <family val="2"/>
        <charset val="238"/>
      </rPr>
      <t>2</t>
    </r>
  </si>
  <si>
    <r>
      <rPr>
        <sz val="12"/>
        <color theme="0" tint="-0.14999847407452621"/>
        <rFont val="Calibri"/>
        <family val="2"/>
        <charset val="238"/>
      </rPr>
      <t>Ω</t>
    </r>
    <r>
      <rPr>
        <sz val="12"/>
        <color theme="0" tint="-0.14999847407452621"/>
        <rFont val="Arial"/>
        <family val="2"/>
        <charset val="238"/>
      </rPr>
      <t>/A</t>
    </r>
  </si>
  <si>
    <r>
      <t>R</t>
    </r>
    <r>
      <rPr>
        <b/>
        <vertAlign val="subscript"/>
        <sz val="12"/>
        <color rgb="FF00B050"/>
        <rFont val="Arial"/>
        <family val="2"/>
        <charset val="238"/>
      </rPr>
      <t>v</t>
    </r>
  </si>
  <si>
    <t>x^2</t>
  </si>
  <si>
    <t>Rv/I</t>
  </si>
  <si>
    <t>Rv^2</t>
  </si>
  <si>
    <t xml:space="preserve">b = </t>
  </si>
  <si>
    <t>Rb =</t>
  </si>
  <si>
    <t>(ax+b-y)^2</t>
  </si>
  <si>
    <t>=sr2</t>
  </si>
  <si>
    <t xml:space="preserve">Var(a) = </t>
  </si>
  <si>
    <r>
      <t xml:space="preserve">s_a =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  <charset val="238"/>
      </rPr>
      <t>a</t>
    </r>
  </si>
  <si>
    <t>Var(b) =</t>
  </si>
  <si>
    <r>
      <t xml:space="preserve">s_b = </t>
    </r>
    <r>
      <rPr>
        <sz val="10"/>
        <rFont val="Symbol"/>
        <family val="1"/>
        <charset val="2"/>
      </rPr>
      <t>D</t>
    </r>
    <r>
      <rPr>
        <sz val="10"/>
        <rFont val="Arial"/>
        <family val="2"/>
        <charset val="238"/>
      </rPr>
      <t>b</t>
    </r>
  </si>
  <si>
    <t>μ</t>
  </si>
  <si>
    <t>σ</t>
  </si>
  <si>
    <t>hiperbola</t>
  </si>
  <si>
    <t>linearizált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</si>
</sst>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0"/>
      <name val="Arial"/>
      <charset val="238"/>
    </font>
    <font>
      <sz val="8"/>
      <name val="Arial"/>
      <charset val="238"/>
    </font>
    <font>
      <sz val="10"/>
      <color indexed="48"/>
      <name val="Arial"/>
      <charset val="238"/>
    </font>
    <font>
      <sz val="10"/>
      <color indexed="51"/>
      <name val="Arial"/>
      <charset val="238"/>
    </font>
    <font>
      <sz val="10"/>
      <color indexed="52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theme="0" tint="-0.34998626667073579"/>
      <name val="Arial"/>
      <family val="2"/>
      <charset val="238"/>
    </font>
    <font>
      <b/>
      <sz val="12"/>
      <color theme="0" tint="-0.34998626667073579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b/>
      <vertAlign val="subscript"/>
      <sz val="12"/>
      <name val="Arial"/>
      <family val="2"/>
      <charset val="238"/>
    </font>
    <font>
      <sz val="12"/>
      <name val="Calibri"/>
      <family val="2"/>
      <charset val="238"/>
    </font>
    <font>
      <b/>
      <sz val="12"/>
      <color theme="0" tint="-0.14999847407452621"/>
      <name val="Arial"/>
      <family val="2"/>
      <charset val="238"/>
    </font>
    <font>
      <b/>
      <vertAlign val="superscript"/>
      <sz val="12"/>
      <color theme="0" tint="-0.14999847407452621"/>
      <name val="Arial"/>
      <family val="2"/>
      <charset val="238"/>
    </font>
    <font>
      <b/>
      <vertAlign val="subscript"/>
      <sz val="12"/>
      <color theme="0" tint="-0.14999847407452621"/>
      <name val="Arial"/>
      <family val="2"/>
      <charset val="238"/>
    </font>
    <font>
      <sz val="12"/>
      <color theme="0" tint="-0.14999847407452621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sz val="12"/>
      <color theme="0" tint="-0.14999847407452621"/>
      <name val="Calibri"/>
      <family val="2"/>
      <charset val="238"/>
    </font>
    <font>
      <vertAlign val="superscript"/>
      <sz val="12"/>
      <color theme="0" tint="-0.14996795556505021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vertAlign val="subscript"/>
      <sz val="12"/>
      <color rgb="FF00B050"/>
      <name val="Arial"/>
      <family val="2"/>
      <charset val="238"/>
    </font>
    <font>
      <sz val="12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</font>
    <font>
      <sz val="10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CEEFB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1"/>
    <xf numFmtId="0" fontId="5" fillId="0" borderId="0" xfId="1" applyFont="1"/>
    <xf numFmtId="0" fontId="5" fillId="2" borderId="0" xfId="1" applyFill="1"/>
    <xf numFmtId="0" fontId="5" fillId="0" borderId="0" xfId="1" quotePrefix="1" applyFont="1"/>
    <xf numFmtId="0" fontId="5" fillId="3" borderId="0" xfId="1" applyFill="1"/>
    <xf numFmtId="0" fontId="7" fillId="0" borderId="0" xfId="1" applyFont="1"/>
    <xf numFmtId="0" fontId="5" fillId="4" borderId="0" xfId="1" applyFill="1" applyAlignment="1">
      <alignment horizontal="center"/>
    </xf>
    <xf numFmtId="0" fontId="5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0" fontId="11" fillId="0" borderId="1" xfId="0" applyFont="1" applyBorder="1"/>
    <xf numFmtId="0" fontId="9" fillId="0" borderId="0" xfId="0" applyFont="1" applyBorder="1"/>
    <xf numFmtId="0" fontId="11" fillId="0" borderId="0" xfId="0" applyFont="1" applyBorder="1"/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/>
    <xf numFmtId="164" fontId="5" fillId="0" borderId="0" xfId="1" applyNumberFormat="1" applyFont="1"/>
    <xf numFmtId="0" fontId="5" fillId="0" borderId="0" xfId="1" applyFill="1"/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/>
    <xf numFmtId="0" fontId="15" fillId="0" borderId="0" xfId="0" applyFont="1" applyAlignment="1">
      <alignment horizontal="center"/>
    </xf>
    <xf numFmtId="0" fontId="18" fillId="0" borderId="0" xfId="0" applyFont="1"/>
    <xf numFmtId="0" fontId="15" fillId="0" borderId="0" xfId="0" applyFont="1" applyBorder="1"/>
    <xf numFmtId="0" fontId="18" fillId="0" borderId="0" xfId="0" applyFont="1" applyBorder="1"/>
    <xf numFmtId="0" fontId="19" fillId="0" borderId="0" xfId="0" applyFont="1"/>
    <xf numFmtId="0" fontId="5" fillId="0" borderId="0" xfId="0" applyFont="1" applyBorder="1"/>
    <xf numFmtId="0" fontId="3" fillId="0" borderId="0" xfId="0" applyFont="1" applyBorder="1"/>
    <xf numFmtId="0" fontId="8" fillId="0" borderId="0" xfId="0" applyFont="1" applyBorder="1"/>
    <xf numFmtId="0" fontId="4" fillId="0" borderId="0" xfId="0" applyFont="1" applyBorder="1"/>
    <xf numFmtId="0" fontId="15" fillId="0" borderId="0" xfId="0" applyFont="1" applyBorder="1" applyAlignment="1">
      <alignment horizontal="right"/>
    </xf>
    <xf numFmtId="0" fontId="0" fillId="0" borderId="0" xfId="0" applyBorder="1"/>
    <xf numFmtId="0" fontId="20" fillId="0" borderId="0" xfId="0" applyFont="1" applyBorder="1"/>
    <xf numFmtId="0" fontId="0" fillId="5" borderId="0" xfId="0" applyFill="1"/>
    <xf numFmtId="0" fontId="0" fillId="4" borderId="0" xfId="0" applyFill="1"/>
    <xf numFmtId="0" fontId="5" fillId="4" borderId="0" xfId="0" applyFont="1" applyFill="1"/>
    <xf numFmtId="0" fontId="5" fillId="5" borderId="0" xfId="1" applyFill="1"/>
    <xf numFmtId="0" fontId="5" fillId="6" borderId="0" xfId="1" applyFill="1"/>
    <xf numFmtId="0" fontId="22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5" fillId="0" borderId="0" xfId="0" quotePrefix="1" applyFont="1"/>
  </cellXfs>
  <cellStyles count="2">
    <cellStyle name="Normál" xfId="0" builtinId="0"/>
    <cellStyle name="Normá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2.0785214348206474E-2"/>
                  <c:y val="-0.4768441965587634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800" baseline="0"/>
                      <a:t>y = -0,0001x + 0,0738
R² = 0,7259</a:t>
                    </a:r>
                    <a:endParaRPr lang="en-US" sz="1800"/>
                  </a:p>
                </c:rich>
              </c:tx>
              <c:numFmt formatCode="General" sourceLinked="0"/>
            </c:trendlineLbl>
          </c:trendline>
          <c:xVal>
            <c:numRef>
              <c:f>'2 trend'!$A$4:$A$9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'2 trend'!$B$4:$B$9</c:f>
              <c:numCache>
                <c:formatCode>General</c:formatCode>
                <c:ptCount val="6"/>
                <c:pt idx="0">
                  <c:v>8.2000000000000003E-2</c:v>
                </c:pt>
                <c:pt idx="1">
                  <c:v>4.3999999999999997E-2</c:v>
                </c:pt>
                <c:pt idx="2">
                  <c:v>3.5999999999999997E-2</c:v>
                </c:pt>
                <c:pt idx="3" formatCode="0.000">
                  <c:v>0.03</c:v>
                </c:pt>
                <c:pt idx="4">
                  <c:v>2.1999999999999999E-2</c:v>
                </c:pt>
                <c:pt idx="5">
                  <c:v>1.6E-2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10368"/>
        <c:axId val="41210944"/>
      </c:scatterChart>
      <c:valAx>
        <c:axId val="4121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1210944"/>
        <c:crosses val="autoZero"/>
        <c:crossBetween val="midCat"/>
      </c:valAx>
      <c:valAx>
        <c:axId val="41210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1210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'xxx pluszminusz'!$B$3:$B$8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'xxx pluszminusz'!$E$3:$E$8</c:f>
              <c:numCache>
                <c:formatCode>General</c:formatCode>
                <c:ptCount val="6"/>
                <c:pt idx="0">
                  <c:v>8.3000000000000004E-2</c:v>
                </c:pt>
                <c:pt idx="1">
                  <c:v>4.4999999999999998E-2</c:v>
                </c:pt>
                <c:pt idx="2">
                  <c:v>3.6999999999999998E-2</c:v>
                </c:pt>
                <c:pt idx="3">
                  <c:v>3.1E-2</c:v>
                </c:pt>
                <c:pt idx="4">
                  <c:v>2.3E-2</c:v>
                </c:pt>
                <c:pt idx="5">
                  <c:v>1.7000000000000001E-2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xVal>
            <c:numRef>
              <c:f>'xxx pluszminusz'!$B$3:$B$8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'xxx pluszminusz'!$C$3:$C$8</c:f>
              <c:numCache>
                <c:formatCode>General</c:formatCode>
                <c:ptCount val="6"/>
                <c:pt idx="0">
                  <c:v>8.2000000000000003E-2</c:v>
                </c:pt>
                <c:pt idx="1">
                  <c:v>4.3999999999999997E-2</c:v>
                </c:pt>
                <c:pt idx="2">
                  <c:v>3.5999999999999997E-2</c:v>
                </c:pt>
                <c:pt idx="3">
                  <c:v>0.03</c:v>
                </c:pt>
                <c:pt idx="4">
                  <c:v>2.1999999999999999E-2</c:v>
                </c:pt>
                <c:pt idx="5">
                  <c:v>1.6E-2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xVal>
            <c:numRef>
              <c:f>'xxx pluszminusz'!$B$3:$B$8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'xxx pluszminusz'!$D$3:$D$8</c:f>
              <c:numCache>
                <c:formatCode>General</c:formatCode>
                <c:ptCount val="6"/>
                <c:pt idx="0">
                  <c:v>8.1000000000000003E-2</c:v>
                </c:pt>
                <c:pt idx="1">
                  <c:v>4.2999999999999997E-2</c:v>
                </c:pt>
                <c:pt idx="2">
                  <c:v>3.4999999999999996E-2</c:v>
                </c:pt>
                <c:pt idx="3">
                  <c:v>2.8999999999999998E-2</c:v>
                </c:pt>
                <c:pt idx="4">
                  <c:v>2.0999999999999998E-2</c:v>
                </c:pt>
                <c:pt idx="5">
                  <c:v>1.4999999999999999E-2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908160"/>
        <c:axId val="134710400"/>
      </c:scatterChart>
      <c:valAx>
        <c:axId val="13190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710400"/>
        <c:crosses val="autoZero"/>
        <c:crossBetween val="midCat"/>
      </c:valAx>
      <c:valAx>
        <c:axId val="134710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908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9662117235345656"/>
                  <c:y val="0.49974571517481253"/>
                </c:manualLayout>
              </c:layout>
              <c:numFmt formatCode="General" sourceLinked="0"/>
            </c:trendlineLbl>
          </c:trendline>
          <c:xVal>
            <c:numRef>
              <c:f>'xxx pluszminusz'!$B$3:$B$8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'xxx pluszminusz'!$F$3:$F$8</c:f>
              <c:numCache>
                <c:formatCode>General</c:formatCode>
                <c:ptCount val="6"/>
                <c:pt idx="0">
                  <c:v>12.195121951219512</c:v>
                </c:pt>
                <c:pt idx="1">
                  <c:v>22.72727272727273</c:v>
                </c:pt>
                <c:pt idx="2">
                  <c:v>27.777777777777779</c:v>
                </c:pt>
                <c:pt idx="3">
                  <c:v>33.333333333333336</c:v>
                </c:pt>
                <c:pt idx="4">
                  <c:v>45.45454545454546</c:v>
                </c:pt>
                <c:pt idx="5">
                  <c:v>62.5</c:v>
                </c:pt>
              </c:numCache>
            </c:numRef>
          </c:yVal>
          <c:smooth val="0"/>
        </c:ser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9.9398950131233732E-2"/>
                  <c:y val="3.3065206471832545E-2"/>
                </c:manualLayout>
              </c:layout>
              <c:numFmt formatCode="General" sourceLinked="0"/>
            </c:trendlineLbl>
          </c:trendline>
          <c:xVal>
            <c:numRef>
              <c:f>'xxx pluszminusz'!$B$3:$B$8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'xxx pluszminusz'!$G$3:$G$8</c:f>
              <c:numCache>
                <c:formatCode>General</c:formatCode>
                <c:ptCount val="6"/>
                <c:pt idx="0">
                  <c:v>12.345679012345679</c:v>
                </c:pt>
                <c:pt idx="1">
                  <c:v>23.255813953488374</c:v>
                </c:pt>
                <c:pt idx="2">
                  <c:v>28.571428571428573</c:v>
                </c:pt>
                <c:pt idx="3">
                  <c:v>34.482758620689658</c:v>
                </c:pt>
                <c:pt idx="4">
                  <c:v>47.619047619047628</c:v>
                </c:pt>
                <c:pt idx="5">
                  <c:v>66.666666666666671</c:v>
                </c:pt>
              </c:numCache>
            </c:numRef>
          </c:yVal>
          <c:smooth val="0"/>
        </c:ser>
        <c:ser>
          <c:idx val="2"/>
          <c:order val="2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3115660542432195"/>
                  <c:y val="0.16799428373340164"/>
                </c:manualLayout>
              </c:layout>
              <c:numFmt formatCode="General" sourceLinked="0"/>
            </c:trendlineLbl>
          </c:trendline>
          <c:xVal>
            <c:numRef>
              <c:f>'xxx pluszminusz'!$B$3:$B$8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'xxx pluszminusz'!$H$3:$H$8</c:f>
              <c:numCache>
                <c:formatCode>General</c:formatCode>
                <c:ptCount val="6"/>
                <c:pt idx="0">
                  <c:v>12.048192771084336</c:v>
                </c:pt>
                <c:pt idx="1">
                  <c:v>22.222222222222221</c:v>
                </c:pt>
                <c:pt idx="2">
                  <c:v>27.027027027027028</c:v>
                </c:pt>
                <c:pt idx="3">
                  <c:v>32.258064516129032</c:v>
                </c:pt>
                <c:pt idx="4">
                  <c:v>43.478260869565219</c:v>
                </c:pt>
                <c:pt idx="5">
                  <c:v>58.823529411764703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12704"/>
        <c:axId val="134713280"/>
      </c:scatterChart>
      <c:valAx>
        <c:axId val="13471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713280"/>
        <c:crosses val="autoZero"/>
        <c:crossBetween val="midCat"/>
      </c:valAx>
      <c:valAx>
        <c:axId val="134713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4712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3550437445319337"/>
                  <c:y val="-5.1042578011081946E-3"/>
                </c:manualLayout>
              </c:layout>
              <c:numFmt formatCode="General" sourceLinked="0"/>
            </c:trendlineLbl>
          </c:trendline>
          <c:xVal>
            <c:numRef>
              <c:f>Munka1!$A$3:$A$8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Munka1!$C$3:$C$8</c:f>
              <c:numCache>
                <c:formatCode>General</c:formatCode>
                <c:ptCount val="6"/>
                <c:pt idx="0">
                  <c:v>12.195121951219512</c:v>
                </c:pt>
                <c:pt idx="1">
                  <c:v>22.72727272727273</c:v>
                </c:pt>
                <c:pt idx="2">
                  <c:v>27.777777777777779</c:v>
                </c:pt>
                <c:pt idx="3">
                  <c:v>33.333333333333336</c:v>
                </c:pt>
                <c:pt idx="4">
                  <c:v>45.45454545454546</c:v>
                </c:pt>
                <c:pt idx="5">
                  <c:v>62.5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777856"/>
        <c:axId val="93777280"/>
      </c:scatterChart>
      <c:valAx>
        <c:axId val="9377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3777280"/>
        <c:crosses val="autoZero"/>
        <c:crossBetween val="midCat"/>
      </c:valAx>
      <c:valAx>
        <c:axId val="93777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937778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21741032370955E-2"/>
          <c:y val="6.5289442986293383E-2"/>
          <c:w val="0.8219136045494313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v>hiperbola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'E Gauss'!$A$5:$A$50</c:f>
              <c:numCache>
                <c:formatCode>General</c:formatCode>
                <c:ptCount val="46"/>
                <c:pt idx="0">
                  <c:v>8.6999999999999993</c:v>
                </c:pt>
                <c:pt idx="1">
                  <c:v>8.75</c:v>
                </c:pt>
                <c:pt idx="2">
                  <c:v>8.8000000000000007</c:v>
                </c:pt>
                <c:pt idx="3">
                  <c:v>8.85</c:v>
                </c:pt>
                <c:pt idx="4">
                  <c:v>8.9</c:v>
                </c:pt>
                <c:pt idx="5">
                  <c:v>8.9499999999999993</c:v>
                </c:pt>
                <c:pt idx="6">
                  <c:v>9</c:v>
                </c:pt>
                <c:pt idx="7">
                  <c:v>9.0500000000000007</c:v>
                </c:pt>
                <c:pt idx="8">
                  <c:v>9.1</c:v>
                </c:pt>
                <c:pt idx="9">
                  <c:v>9.1500000000000092</c:v>
                </c:pt>
                <c:pt idx="10">
                  <c:v>9.2000000000000099</c:v>
                </c:pt>
                <c:pt idx="11">
                  <c:v>9.2500000000000107</c:v>
                </c:pt>
                <c:pt idx="12">
                  <c:v>9.3000000000000096</c:v>
                </c:pt>
                <c:pt idx="13">
                  <c:v>9.3500000000000103</c:v>
                </c:pt>
                <c:pt idx="14">
                  <c:v>9.4000000000000092</c:v>
                </c:pt>
                <c:pt idx="15">
                  <c:v>9.4500000000000099</c:v>
                </c:pt>
                <c:pt idx="16">
                  <c:v>9.5000000000000107</c:v>
                </c:pt>
                <c:pt idx="17">
                  <c:v>9.5500000000000096</c:v>
                </c:pt>
                <c:pt idx="18">
                  <c:v>9.6000000000000103</c:v>
                </c:pt>
                <c:pt idx="19">
                  <c:v>9.6500000000000092</c:v>
                </c:pt>
                <c:pt idx="20">
                  <c:v>9.7000000000000099</c:v>
                </c:pt>
                <c:pt idx="21">
                  <c:v>9.7500000000000107</c:v>
                </c:pt>
                <c:pt idx="22">
                  <c:v>9.8000000000000203</c:v>
                </c:pt>
                <c:pt idx="23">
                  <c:v>9.8500000000000192</c:v>
                </c:pt>
                <c:pt idx="24">
                  <c:v>9.9000000000000199</c:v>
                </c:pt>
                <c:pt idx="25">
                  <c:v>9.9500000000000206</c:v>
                </c:pt>
                <c:pt idx="26">
                  <c:v>10</c:v>
                </c:pt>
                <c:pt idx="27">
                  <c:v>10.050000000000001</c:v>
                </c:pt>
                <c:pt idx="28">
                  <c:v>10.1</c:v>
                </c:pt>
                <c:pt idx="29">
                  <c:v>10.15</c:v>
                </c:pt>
                <c:pt idx="30">
                  <c:v>10.199999999999999</c:v>
                </c:pt>
                <c:pt idx="31">
                  <c:v>10.25</c:v>
                </c:pt>
                <c:pt idx="32">
                  <c:v>10.3</c:v>
                </c:pt>
                <c:pt idx="33">
                  <c:v>10.35</c:v>
                </c:pt>
                <c:pt idx="34">
                  <c:v>10.4</c:v>
                </c:pt>
                <c:pt idx="35">
                  <c:v>10.45</c:v>
                </c:pt>
                <c:pt idx="36">
                  <c:v>10.5</c:v>
                </c:pt>
                <c:pt idx="37">
                  <c:v>10.55</c:v>
                </c:pt>
                <c:pt idx="38">
                  <c:v>10.6</c:v>
                </c:pt>
                <c:pt idx="39">
                  <c:v>10.65</c:v>
                </c:pt>
                <c:pt idx="40">
                  <c:v>10.7</c:v>
                </c:pt>
                <c:pt idx="41">
                  <c:v>10.75</c:v>
                </c:pt>
                <c:pt idx="42">
                  <c:v>10.8</c:v>
                </c:pt>
                <c:pt idx="43">
                  <c:v>10.85</c:v>
                </c:pt>
                <c:pt idx="44">
                  <c:v>10.9</c:v>
                </c:pt>
                <c:pt idx="45">
                  <c:v>10.95</c:v>
                </c:pt>
              </c:numCache>
            </c:numRef>
          </c:xVal>
          <c:yVal>
            <c:numRef>
              <c:f>'E Gauss'!$B$5:$B$50</c:f>
              <c:numCache>
                <c:formatCode>General</c:formatCode>
                <c:ptCount val="46"/>
                <c:pt idx="0">
                  <c:v>7.19679130146292E-8</c:v>
                </c:pt>
                <c:pt idx="1">
                  <c:v>6.3481072215865274E-7</c:v>
                </c:pt>
                <c:pt idx="2">
                  <c:v>4.8481588883059885E-6</c:v>
                </c:pt>
                <c:pt idx="3">
                  <c:v>3.2058018983940705E-5</c:v>
                </c:pt>
                <c:pt idx="4">
                  <c:v>1.8353705773412328E-4</c:v>
                </c:pt>
                <c:pt idx="5">
                  <c:v>9.0978358169754414E-4</c:v>
                </c:pt>
                <c:pt idx="6">
                  <c:v>3.9046280626471239E-3</c:v>
                </c:pt>
                <c:pt idx="7">
                  <c:v>1.4509367927293328E-2</c:v>
                </c:pt>
                <c:pt idx="8">
                  <c:v>4.6681474171985156E-2</c:v>
                </c:pt>
                <c:pt idx="9">
                  <c:v>0.13003728017202082</c:v>
                </c:pt>
                <c:pt idx="10">
                  <c:v>0.3136306070028636</c:v>
                </c:pt>
                <c:pt idx="11">
                  <c:v>0.65493205362136353</c:v>
                </c:pt>
                <c:pt idx="12">
                  <c:v>1.1841352237246165</c:v>
                </c:pt>
                <c:pt idx="13">
                  <c:v>1.8536750314088353</c:v>
                </c:pt>
                <c:pt idx="14">
                  <c:v>2.5124252332650441</c:v>
                </c:pt>
                <c:pt idx="15">
                  <c:v>2.9483561215045939</c:v>
                </c:pt>
                <c:pt idx="16">
                  <c:v>2.9956700553566824</c:v>
                </c:pt>
                <c:pt idx="17">
                  <c:v>2.6353315628981928</c:v>
                </c:pt>
                <c:pt idx="18">
                  <c:v>2.0072607620705449</c:v>
                </c:pt>
                <c:pt idx="19">
                  <c:v>1.3237304921417115</c:v>
                </c:pt>
                <c:pt idx="20">
                  <c:v>0.75582733966517457</c:v>
                </c:pt>
                <c:pt idx="21">
                  <c:v>0.37365678050997903</c:v>
                </c:pt>
                <c:pt idx="22">
                  <c:v>0.15993752983540968</c:v>
                </c:pt>
                <c:pt idx="23">
                  <c:v>5.9272759574866891E-2</c:v>
                </c:pt>
                <c:pt idx="24">
                  <c:v>1.9018977145187178E-2</c:v>
                </c:pt>
                <c:pt idx="25">
                  <c:v>5.2838005060409565E-3</c:v>
                </c:pt>
                <c:pt idx="26">
                  <c:v>1.2709630185769923E-3</c:v>
                </c:pt>
                <c:pt idx="27">
                  <c:v>2.6469556343959198E-4</c:v>
                </c:pt>
                <c:pt idx="28">
                  <c:v>4.7729584816291317E-5</c:v>
                </c:pt>
                <c:pt idx="29">
                  <c:v>7.4517091819363724E-6</c:v>
                </c:pt>
                <c:pt idx="30">
                  <c:v>1.0072827215921908E-6</c:v>
                </c:pt>
                <c:pt idx="31">
                  <c:v>1.1788922635401237E-7</c:v>
                </c:pt>
              </c:numCache>
            </c:numRef>
          </c:yVal>
          <c:smooth val="1"/>
        </c:ser>
        <c:ser>
          <c:idx val="1"/>
          <c:order val="1"/>
          <c:tx>
            <c:v>linearizálás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'E Gauss'!$A$5:$A$50</c:f>
              <c:numCache>
                <c:formatCode>General</c:formatCode>
                <c:ptCount val="46"/>
                <c:pt idx="0">
                  <c:v>8.6999999999999993</c:v>
                </c:pt>
                <c:pt idx="1">
                  <c:v>8.75</c:v>
                </c:pt>
                <c:pt idx="2">
                  <c:v>8.8000000000000007</c:v>
                </c:pt>
                <c:pt idx="3">
                  <c:v>8.85</c:v>
                </c:pt>
                <c:pt idx="4">
                  <c:v>8.9</c:v>
                </c:pt>
                <c:pt idx="5">
                  <c:v>8.9499999999999993</c:v>
                </c:pt>
                <c:pt idx="6">
                  <c:v>9</c:v>
                </c:pt>
                <c:pt idx="7">
                  <c:v>9.0500000000000007</c:v>
                </c:pt>
                <c:pt idx="8">
                  <c:v>9.1</c:v>
                </c:pt>
                <c:pt idx="9">
                  <c:v>9.1500000000000092</c:v>
                </c:pt>
                <c:pt idx="10">
                  <c:v>9.2000000000000099</c:v>
                </c:pt>
                <c:pt idx="11">
                  <c:v>9.2500000000000107</c:v>
                </c:pt>
                <c:pt idx="12">
                  <c:v>9.3000000000000096</c:v>
                </c:pt>
                <c:pt idx="13">
                  <c:v>9.3500000000000103</c:v>
                </c:pt>
                <c:pt idx="14">
                  <c:v>9.4000000000000092</c:v>
                </c:pt>
                <c:pt idx="15">
                  <c:v>9.4500000000000099</c:v>
                </c:pt>
                <c:pt idx="16">
                  <c:v>9.5000000000000107</c:v>
                </c:pt>
                <c:pt idx="17">
                  <c:v>9.5500000000000096</c:v>
                </c:pt>
                <c:pt idx="18">
                  <c:v>9.6000000000000103</c:v>
                </c:pt>
                <c:pt idx="19">
                  <c:v>9.6500000000000092</c:v>
                </c:pt>
                <c:pt idx="20">
                  <c:v>9.7000000000000099</c:v>
                </c:pt>
                <c:pt idx="21">
                  <c:v>9.7500000000000107</c:v>
                </c:pt>
                <c:pt idx="22">
                  <c:v>9.8000000000000203</c:v>
                </c:pt>
                <c:pt idx="23">
                  <c:v>9.8500000000000192</c:v>
                </c:pt>
                <c:pt idx="24">
                  <c:v>9.9000000000000199</c:v>
                </c:pt>
                <c:pt idx="25">
                  <c:v>9.9500000000000206</c:v>
                </c:pt>
                <c:pt idx="26">
                  <c:v>10</c:v>
                </c:pt>
                <c:pt idx="27">
                  <c:v>10.050000000000001</c:v>
                </c:pt>
                <c:pt idx="28">
                  <c:v>10.1</c:v>
                </c:pt>
                <c:pt idx="29">
                  <c:v>10.15</c:v>
                </c:pt>
                <c:pt idx="30">
                  <c:v>10.199999999999999</c:v>
                </c:pt>
                <c:pt idx="31">
                  <c:v>10.25</c:v>
                </c:pt>
                <c:pt idx="32">
                  <c:v>10.3</c:v>
                </c:pt>
                <c:pt idx="33">
                  <c:v>10.35</c:v>
                </c:pt>
                <c:pt idx="34">
                  <c:v>10.4</c:v>
                </c:pt>
                <c:pt idx="35">
                  <c:v>10.45</c:v>
                </c:pt>
                <c:pt idx="36">
                  <c:v>10.5</c:v>
                </c:pt>
                <c:pt idx="37">
                  <c:v>10.55</c:v>
                </c:pt>
                <c:pt idx="38">
                  <c:v>10.6</c:v>
                </c:pt>
                <c:pt idx="39">
                  <c:v>10.65</c:v>
                </c:pt>
                <c:pt idx="40">
                  <c:v>10.7</c:v>
                </c:pt>
                <c:pt idx="41">
                  <c:v>10.75</c:v>
                </c:pt>
                <c:pt idx="42">
                  <c:v>10.8</c:v>
                </c:pt>
                <c:pt idx="43">
                  <c:v>10.85</c:v>
                </c:pt>
                <c:pt idx="44">
                  <c:v>10.9</c:v>
                </c:pt>
                <c:pt idx="45">
                  <c:v>10.95</c:v>
                </c:pt>
              </c:numCache>
            </c:numRef>
          </c:xVal>
          <c:yVal>
            <c:numRef>
              <c:f>'E Gauss'!$C$5:$C$50</c:f>
              <c:numCache>
                <c:formatCode>General</c:formatCode>
                <c:ptCount val="46"/>
                <c:pt idx="0">
                  <c:v>2.3039418836998228E-3</c:v>
                </c:pt>
                <c:pt idx="1">
                  <c:v>4.0072616883694732E-3</c:v>
                </c:pt>
                <c:pt idx="2">
                  <c:v>6.7951328544890869E-3</c:v>
                </c:pt>
                <c:pt idx="3">
                  <c:v>1.123368556451986E-2</c:v>
                </c:pt>
                <c:pt idx="4">
                  <c:v>1.8105921726199174E-2</c:v>
                </c:pt>
                <c:pt idx="5">
                  <c:v>2.8450707908585532E-2</c:v>
                </c:pt>
                <c:pt idx="6">
                  <c:v>4.3585253761179797E-2</c:v>
                </c:pt>
                <c:pt idx="7">
                  <c:v>6.5096875553692715E-2</c:v>
                </c:pt>
                <c:pt idx="8">
                  <c:v>9.4788308473894856E-2</c:v>
                </c:pt>
                <c:pt idx="9">
                  <c:v>0.13456231982243474</c:v>
                </c:pt>
                <c:pt idx="10">
                  <c:v>0.18623710909283922</c:v>
                </c:pt>
                <c:pt idx="11">
                  <c:v>0.25129453332555945</c:v>
                </c:pt>
                <c:pt idx="12">
                  <c:v>0.33057798182448467</c:v>
                </c:pt>
                <c:pt idx="13">
                  <c:v>0.42397365433114698</c:v>
                </c:pt>
                <c:pt idx="14">
                  <c:v>0.53012450553019297</c:v>
                </c:pt>
                <c:pt idx="15">
                  <c:v>0.64623571155865511</c:v>
                </c:pt>
                <c:pt idx="16">
                  <c:v>0.76802983461330609</c:v>
                </c:pt>
                <c:pt idx="17">
                  <c:v>0.88989607502827706</c:v>
                </c:pt>
                <c:pt idx="18">
                  <c:v>1.005251095944399</c:v>
                </c:pt>
                <c:pt idx="19">
                  <c:v>1.1070924339298043</c:v>
                </c:pt>
                <c:pt idx="20">
                  <c:v>1.1886863447930054</c:v>
                </c:pt>
                <c:pt idx="21">
                  <c:v>1.2442989315387054</c:v>
                </c:pt>
                <c:pt idx="22">
                  <c:v>1.2698611779476294</c:v>
                </c:pt>
                <c:pt idx="23">
                  <c:v>1.2634609617576666</c:v>
                </c:pt>
                <c:pt idx="24">
                  <c:v>1.2255794568061462</c:v>
                </c:pt>
                <c:pt idx="25">
                  <c:v>1.1590313448940661</c:v>
                </c:pt>
                <c:pt idx="26">
                  <c:v>1.0686191514735828</c:v>
                </c:pt>
                <c:pt idx="27">
                  <c:v>0.9605606438539035</c:v>
                </c:pt>
                <c:pt idx="28">
                  <c:v>0.841784040710853</c:v>
                </c:pt>
                <c:pt idx="29">
                  <c:v>0.71920160890728813</c:v>
                </c:pt>
                <c:pt idx="30">
                  <c:v>0.59906600607696237</c:v>
                </c:pt>
                <c:pt idx="31">
                  <c:v>0.4864887098222459</c:v>
                </c:pt>
                <c:pt idx="32">
                  <c:v>0.38516331763460143</c:v>
                </c:pt>
                <c:pt idx="33">
                  <c:v>0.29729741663706388</c:v>
                </c:pt>
                <c:pt idx="34">
                  <c:v>0.22372340239356847</c:v>
                </c:pt>
                <c:pt idx="35">
                  <c:v>0.16413672321501474</c:v>
                </c:pt>
                <c:pt idx="36">
                  <c:v>0.11740164065137799</c:v>
                </c:pt>
                <c:pt idx="37">
                  <c:v>8.1868462930877114E-2</c:v>
                </c:pt>
                <c:pt idx="38">
                  <c:v>5.5658714386623377E-2</c:v>
                </c:pt>
                <c:pt idx="39">
                  <c:v>3.6891283761363095E-2</c:v>
                </c:pt>
                <c:pt idx="40">
                  <c:v>2.3839021722027284E-2</c:v>
                </c:pt>
                <c:pt idx="41">
                  <c:v>1.5018520578072472E-2</c:v>
                </c:pt>
                <c:pt idx="42">
                  <c:v>9.224438548793918E-3</c:v>
                </c:pt>
                <c:pt idx="43">
                  <c:v>5.5236581582089267E-3</c:v>
                </c:pt>
                <c:pt idx="44">
                  <c:v>3.2246880537921234E-3</c:v>
                </c:pt>
                <c:pt idx="45">
                  <c:v>1.8353660217351637E-3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597312"/>
        <c:axId val="126596736"/>
      </c:scatterChart>
      <c:valAx>
        <c:axId val="126597312"/>
        <c:scaling>
          <c:orientation val="minMax"/>
          <c:min val="8"/>
        </c:scaling>
        <c:delete val="0"/>
        <c:axPos val="b"/>
        <c:numFmt formatCode="General" sourceLinked="1"/>
        <c:majorTickMark val="out"/>
        <c:minorTickMark val="none"/>
        <c:tickLblPos val="nextTo"/>
        <c:crossAx val="126596736"/>
        <c:crosses val="autoZero"/>
        <c:crossBetween val="midCat"/>
      </c:valAx>
      <c:valAx>
        <c:axId val="126596736"/>
        <c:scaling>
          <c:orientation val="minMax"/>
          <c:max val="3.5"/>
        </c:scaling>
        <c:delete val="0"/>
        <c:axPos val="l"/>
        <c:numFmt formatCode="General" sourceLinked="1"/>
        <c:majorTickMark val="out"/>
        <c:minorTickMark val="none"/>
        <c:tickLblPos val="nextTo"/>
        <c:crossAx val="1265973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909645669291336"/>
          <c:y val="0.18943095654709829"/>
          <c:w val="0.20868132108486442"/>
          <c:h val="0.1674343832020997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21741032370955E-2"/>
          <c:y val="6.5289442986293383E-2"/>
          <c:w val="0.8219136045494313"/>
          <c:h val="0.8326195683872849"/>
        </c:manualLayout>
      </c:layout>
      <c:scatterChart>
        <c:scatterStyle val="smoothMarker"/>
        <c:varyColors val="0"/>
        <c:ser>
          <c:idx val="0"/>
          <c:order val="0"/>
          <c:tx>
            <c:v>hiperbola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'Rb Gauss'!$A$35:$A$131</c:f>
              <c:numCache>
                <c:formatCode>General</c:formatCode>
                <c:ptCount val="97"/>
                <c:pt idx="0">
                  <c:v>6</c:v>
                </c:pt>
                <c:pt idx="1">
                  <c:v>6.2</c:v>
                </c:pt>
                <c:pt idx="2">
                  <c:v>6.4</c:v>
                </c:pt>
                <c:pt idx="3">
                  <c:v>6.6</c:v>
                </c:pt>
                <c:pt idx="4">
                  <c:v>6.8</c:v>
                </c:pt>
                <c:pt idx="5">
                  <c:v>7</c:v>
                </c:pt>
                <c:pt idx="6">
                  <c:v>7.2</c:v>
                </c:pt>
                <c:pt idx="7">
                  <c:v>7.4</c:v>
                </c:pt>
                <c:pt idx="8">
                  <c:v>7.6</c:v>
                </c:pt>
                <c:pt idx="9">
                  <c:v>7.8</c:v>
                </c:pt>
                <c:pt idx="10">
                  <c:v>8</c:v>
                </c:pt>
                <c:pt idx="11">
                  <c:v>8.1999999999999993</c:v>
                </c:pt>
                <c:pt idx="12">
                  <c:v>8.4</c:v>
                </c:pt>
                <c:pt idx="13">
                  <c:v>8.6</c:v>
                </c:pt>
                <c:pt idx="14">
                  <c:v>8.8000000000000007</c:v>
                </c:pt>
                <c:pt idx="15">
                  <c:v>9</c:v>
                </c:pt>
                <c:pt idx="16">
                  <c:v>9.1999999999999993</c:v>
                </c:pt>
                <c:pt idx="17">
                  <c:v>9.4</c:v>
                </c:pt>
                <c:pt idx="18">
                  <c:v>9.6</c:v>
                </c:pt>
                <c:pt idx="19">
                  <c:v>9.8000000000000007</c:v>
                </c:pt>
                <c:pt idx="20">
                  <c:v>10</c:v>
                </c:pt>
                <c:pt idx="21">
                  <c:v>10.199999999999999</c:v>
                </c:pt>
                <c:pt idx="22">
                  <c:v>10.4</c:v>
                </c:pt>
                <c:pt idx="23">
                  <c:v>10.6</c:v>
                </c:pt>
                <c:pt idx="24">
                  <c:v>10.8</c:v>
                </c:pt>
                <c:pt idx="25">
                  <c:v>11</c:v>
                </c:pt>
                <c:pt idx="26">
                  <c:v>11.2</c:v>
                </c:pt>
                <c:pt idx="27">
                  <c:v>11.4</c:v>
                </c:pt>
                <c:pt idx="28">
                  <c:v>11.6</c:v>
                </c:pt>
                <c:pt idx="29">
                  <c:v>11.8</c:v>
                </c:pt>
                <c:pt idx="30">
                  <c:v>12</c:v>
                </c:pt>
                <c:pt idx="31">
                  <c:v>12.2</c:v>
                </c:pt>
                <c:pt idx="32">
                  <c:v>12.4</c:v>
                </c:pt>
                <c:pt idx="33">
                  <c:v>12.6</c:v>
                </c:pt>
                <c:pt idx="34">
                  <c:v>12.8</c:v>
                </c:pt>
                <c:pt idx="35">
                  <c:v>13</c:v>
                </c:pt>
                <c:pt idx="36">
                  <c:v>13.2</c:v>
                </c:pt>
                <c:pt idx="37">
                  <c:v>13.4</c:v>
                </c:pt>
                <c:pt idx="38">
                  <c:v>13.6</c:v>
                </c:pt>
                <c:pt idx="39">
                  <c:v>13.8</c:v>
                </c:pt>
                <c:pt idx="40">
                  <c:v>14</c:v>
                </c:pt>
                <c:pt idx="41">
                  <c:v>14.2</c:v>
                </c:pt>
                <c:pt idx="42">
                  <c:v>14.4</c:v>
                </c:pt>
                <c:pt idx="43">
                  <c:v>14.6</c:v>
                </c:pt>
                <c:pt idx="44">
                  <c:v>14.8</c:v>
                </c:pt>
                <c:pt idx="45">
                  <c:v>15</c:v>
                </c:pt>
                <c:pt idx="46">
                  <c:v>15.2</c:v>
                </c:pt>
                <c:pt idx="47">
                  <c:v>15.4</c:v>
                </c:pt>
                <c:pt idx="48">
                  <c:v>15.6</c:v>
                </c:pt>
                <c:pt idx="49">
                  <c:v>15.8</c:v>
                </c:pt>
                <c:pt idx="50">
                  <c:v>16</c:v>
                </c:pt>
                <c:pt idx="51">
                  <c:v>16.2</c:v>
                </c:pt>
                <c:pt idx="52">
                  <c:v>16.399999999999999</c:v>
                </c:pt>
                <c:pt idx="53">
                  <c:v>16.600000000000001</c:v>
                </c:pt>
                <c:pt idx="54">
                  <c:v>16.8</c:v>
                </c:pt>
                <c:pt idx="55">
                  <c:v>17</c:v>
                </c:pt>
                <c:pt idx="56">
                  <c:v>17.2</c:v>
                </c:pt>
                <c:pt idx="57">
                  <c:v>17.399999999999999</c:v>
                </c:pt>
                <c:pt idx="58">
                  <c:v>17.600000000000001</c:v>
                </c:pt>
                <c:pt idx="59">
                  <c:v>17.8</c:v>
                </c:pt>
                <c:pt idx="60">
                  <c:v>18</c:v>
                </c:pt>
                <c:pt idx="61">
                  <c:v>18.2</c:v>
                </c:pt>
                <c:pt idx="62">
                  <c:v>18.399999999999999</c:v>
                </c:pt>
                <c:pt idx="63">
                  <c:v>18.600000000000001</c:v>
                </c:pt>
                <c:pt idx="64">
                  <c:v>18.8</c:v>
                </c:pt>
                <c:pt idx="65">
                  <c:v>19</c:v>
                </c:pt>
                <c:pt idx="66">
                  <c:v>19.2</c:v>
                </c:pt>
                <c:pt idx="67">
                  <c:v>19.399999999999999</c:v>
                </c:pt>
                <c:pt idx="68">
                  <c:v>19.600000000000001</c:v>
                </c:pt>
                <c:pt idx="69">
                  <c:v>19.8</c:v>
                </c:pt>
                <c:pt idx="70">
                  <c:v>20</c:v>
                </c:pt>
                <c:pt idx="71">
                  <c:v>20.2</c:v>
                </c:pt>
                <c:pt idx="72">
                  <c:v>20.399999999999999</c:v>
                </c:pt>
                <c:pt idx="73">
                  <c:v>20.6</c:v>
                </c:pt>
                <c:pt idx="74">
                  <c:v>20.8</c:v>
                </c:pt>
                <c:pt idx="75">
                  <c:v>21</c:v>
                </c:pt>
                <c:pt idx="76">
                  <c:v>21.2</c:v>
                </c:pt>
                <c:pt idx="77">
                  <c:v>21.4</c:v>
                </c:pt>
                <c:pt idx="78">
                  <c:v>21.6</c:v>
                </c:pt>
                <c:pt idx="79">
                  <c:v>21.8</c:v>
                </c:pt>
                <c:pt idx="80">
                  <c:v>22</c:v>
                </c:pt>
                <c:pt idx="81">
                  <c:v>22.2</c:v>
                </c:pt>
                <c:pt idx="82">
                  <c:v>22.4</c:v>
                </c:pt>
                <c:pt idx="83">
                  <c:v>22.6</c:v>
                </c:pt>
                <c:pt idx="84">
                  <c:v>22.8</c:v>
                </c:pt>
                <c:pt idx="85">
                  <c:v>23</c:v>
                </c:pt>
                <c:pt idx="86">
                  <c:v>23.2</c:v>
                </c:pt>
                <c:pt idx="87">
                  <c:v>23.4</c:v>
                </c:pt>
                <c:pt idx="88">
                  <c:v>23.6</c:v>
                </c:pt>
                <c:pt idx="89">
                  <c:v>23.8</c:v>
                </c:pt>
                <c:pt idx="90">
                  <c:v>24</c:v>
                </c:pt>
                <c:pt idx="91">
                  <c:v>24.2</c:v>
                </c:pt>
                <c:pt idx="92">
                  <c:v>24.4</c:v>
                </c:pt>
                <c:pt idx="93">
                  <c:v>24.6</c:v>
                </c:pt>
                <c:pt idx="94">
                  <c:v>24.8</c:v>
                </c:pt>
                <c:pt idx="95">
                  <c:v>25</c:v>
                </c:pt>
                <c:pt idx="96">
                  <c:v>25.2</c:v>
                </c:pt>
              </c:numCache>
            </c:numRef>
          </c:xVal>
          <c:yVal>
            <c:numRef>
              <c:f>'Rb Gauss'!$B$35:$B$131</c:f>
              <c:numCache>
                <c:formatCode>General</c:formatCode>
                <c:ptCount val="97"/>
                <c:pt idx="0">
                  <c:v>1.4705629273100581E-6</c:v>
                </c:pt>
                <c:pt idx="1">
                  <c:v>2.3963830380590904E-6</c:v>
                </c:pt>
                <c:pt idx="2">
                  <c:v>3.8650933637234985E-6</c:v>
                </c:pt>
                <c:pt idx="3">
                  <c:v>6.1701378877030131E-6</c:v>
                </c:pt>
                <c:pt idx="4">
                  <c:v>9.749018141723E-6</c:v>
                </c:pt>
                <c:pt idx="5">
                  <c:v>1.5246073740428676E-5</c:v>
                </c:pt>
                <c:pt idx="6">
                  <c:v>2.3598602329726328E-5</c:v>
                </c:pt>
                <c:pt idx="7">
                  <c:v>3.6153111131342035E-5</c:v>
                </c:pt>
                <c:pt idx="8">
                  <c:v>5.4819642486047062E-5</c:v>
                </c:pt>
                <c:pt idx="9">
                  <c:v>8.2273097825791037E-5</c:v>
                </c:pt>
                <c:pt idx="10">
                  <c:v>1.2221109341304206E-4</c:v>
                </c:pt>
                <c:pt idx="11">
                  <c:v>1.7967784815552289E-4</c:v>
                </c:pt>
                <c:pt idx="12">
                  <c:v>2.6146259926324451E-4</c:v>
                </c:pt>
                <c:pt idx="13">
                  <c:v>3.7657868905679179E-4</c:v>
                </c:pt>
                <c:pt idx="14">
                  <c:v>5.3682537064971198E-4</c:v>
                </c:pt>
                <c:pt idx="15">
                  <c:v>7.5742817218204769E-4</c:v>
                </c:pt>
                <c:pt idx="16">
                  <c:v>1.0577450576062244E-3</c:v>
                </c:pt>
                <c:pt idx="17">
                  <c:v>1.462014511943204E-3</c:v>
                </c:pt>
                <c:pt idx="18">
                  <c:v>2.0001082011023995E-3</c:v>
                </c:pt>
                <c:pt idx="19">
                  <c:v>2.7082354974924724E-3</c:v>
                </c:pt>
                <c:pt idx="20">
                  <c:v>3.6295308340375176E-3</c:v>
                </c:pt>
                <c:pt idx="21">
                  <c:v>4.8144389360541247E-3</c:v>
                </c:pt>
                <c:pt idx="22">
                  <c:v>6.3207993425723743E-3</c:v>
                </c:pt>
                <c:pt idx="23">
                  <c:v>8.2135225339454478E-3</c:v>
                </c:pt>
                <c:pt idx="24">
                  <c:v>1.0563747958171275E-2</c:v>
                </c:pt>
                <c:pt idx="25">
                  <c:v>1.3447381843513875E-2</c:v>
                </c:pt>
                <c:pt idx="26">
                  <c:v>1.6942932151012294E-2</c:v>
                </c:pt>
                <c:pt idx="27">
                  <c:v>2.1128590928708533E-2</c:v>
                </c:pt>
                <c:pt idx="28">
                  <c:v>2.6078561165909623E-2</c:v>
                </c:pt>
                <c:pt idx="29">
                  <c:v>3.1858685035270833E-2</c:v>
                </c:pt>
                <c:pt idx="30">
                  <c:v>3.8521500434890853E-2</c:v>
                </c:pt>
                <c:pt idx="31">
                  <c:v>4.6100928421531455E-2</c:v>
                </c:pt>
                <c:pt idx="32">
                  <c:v>5.460686911936613E-2</c:v>
                </c:pt>
                <c:pt idx="33">
                  <c:v>6.4020050261937397E-2</c:v>
                </c:pt>
                <c:pt idx="34">
                  <c:v>7.4287522187092239E-2</c:v>
                </c:pt>
                <c:pt idx="35">
                  <c:v>8.5319217485993346E-2</c:v>
                </c:pt>
                <c:pt idx="36">
                  <c:v>9.6985985403719693E-2</c:v>
                </c:pt>
                <c:pt idx="37">
                  <c:v>0.10911946555445476</c:v>
                </c:pt>
                <c:pt idx="38">
                  <c:v>0.12151408085593167</c:v>
                </c:pt>
                <c:pt idx="39">
                  <c:v>0.13393130810457296</c:v>
                </c:pt>
                <c:pt idx="40">
                  <c:v>0.14610623293137853</c:v>
                </c:pt>
                <c:pt idx="41">
                  <c:v>0.15775622477838691</c:v>
                </c:pt>
                <c:pt idx="42">
                  <c:v>0.16859139121409891</c:v>
                </c:pt>
                <c:pt idx="43">
                  <c:v>0.17832630571633887</c:v>
                </c:pt>
                <c:pt idx="44">
                  <c:v>0.18669236582027263</c:v>
                </c:pt>
                <c:pt idx="45">
                  <c:v>0.193450044650054</c:v>
                </c:pt>
                <c:pt idx="46">
                  <c:v>0.1984002603810589</c:v>
                </c:pt>
                <c:pt idx="47">
                  <c:v>0.20139411220411496</c:v>
                </c:pt>
                <c:pt idx="48">
                  <c:v>0.20234031888180537</c:v>
                </c:pt>
                <c:pt idx="49">
                  <c:v>0.20120984147887386</c:v>
                </c:pt>
                <c:pt idx="50">
                  <c:v>0.19803736363095056</c:v>
                </c:pt>
                <c:pt idx="51">
                  <c:v>0.19291952407109239</c:v>
                </c:pt>
                <c:pt idx="52">
                  <c:v>0.18601002708340256</c:v>
                </c:pt>
                <c:pt idx="53">
                  <c:v>0.17751197605363508</c:v>
                </c:pt>
                <c:pt idx="54">
                  <c:v>0.16766796356511313</c:v>
                </c:pt>
                <c:pt idx="55">
                  <c:v>0.15674859221150172</c:v>
                </c:pt>
                <c:pt idx="56">
                  <c:v>0.14504018229618609</c:v>
                </c:pt>
                <c:pt idx="57">
                  <c:v>0.13283244091753457</c:v>
                </c:pt>
                <c:pt idx="58">
                  <c:v>0.12040682316873555</c:v>
                </c:pt>
                <c:pt idx="59">
                  <c:v>0.10802621789485192</c:v>
                </c:pt>
                <c:pt idx="60">
                  <c:v>9.5926450073117855E-2</c:v>
                </c:pt>
                <c:pt idx="61">
                  <c:v>8.4309925014345199E-2</c:v>
                </c:pt>
                <c:pt idx="62">
                  <c:v>7.3341563084578162E-2</c:v>
                </c:pt>
                <c:pt idx="63">
                  <c:v>6.3147003740921109E-2</c:v>
                </c:pt>
                <c:pt idx="64">
                  <c:v>5.3812908301274685E-2</c:v>
                </c:pt>
                <c:pt idx="65">
                  <c:v>4.5389072455926424E-2</c:v>
                </c:pt>
                <c:pt idx="66">
                  <c:v>3.7891978320361001E-2</c:v>
                </c:pt>
                <c:pt idx="67">
                  <c:v>3.1309373746611621E-2</c:v>
                </c:pt>
                <c:pt idx="68">
                  <c:v>2.5605461637896426E-2</c:v>
                </c:pt>
                <c:pt idx="69">
                  <c:v>2.0726308958396902E-2</c:v>
                </c:pt>
                <c:pt idx="70">
                  <c:v>1.6605136644483889E-2</c:v>
                </c:pt>
                <c:pt idx="71">
                  <c:v>1.3167219284519511E-2</c:v>
                </c:pt>
                <c:pt idx="72">
                  <c:v>1.0334198785259213E-2</c:v>
                </c:pt>
                <c:pt idx="73">
                  <c:v>8.0276916515712882E-3</c:v>
                </c:pt>
                <c:pt idx="74">
                  <c:v>6.172138778310624E-3</c:v>
                </c:pt>
                <c:pt idx="75">
                  <c:v>4.6969053734541612E-3</c:v>
                </c:pt>
                <c:pt idx="76">
                  <c:v>3.5376842447075317E-3</c:v>
                </c:pt>
                <c:pt idx="77">
                  <c:v>2.6372873557382274E-3</c:v>
                </c:pt>
                <c:pt idx="78">
                  <c:v>1.9459288916352528E-3</c:v>
                </c:pt>
                <c:pt idx="79">
                  <c:v>1.4211097144446326E-3</c:v>
                </c:pt>
                <c:pt idx="80">
                  <c:v>1.027210331227909E-3</c:v>
                </c:pt>
                <c:pt idx="81">
                  <c:v>7.3488989819447883E-4</c:v>
                </c:pt>
                <c:pt idx="82">
                  <c:v>5.2037485748975649E-4</c:v>
                </c:pt>
                <c:pt idx="83">
                  <c:v>3.647047844731037E-4</c:v>
                </c:pt>
                <c:pt idx="84">
                  <c:v>2.5298673198973577E-4</c:v>
                </c:pt>
                <c:pt idx="85">
                  <c:v>1.7369413638808345E-4</c:v>
                </c:pt>
                <c:pt idx="86">
                  <c:v>1.1803306882137174E-4</c:v>
                </c:pt>
                <c:pt idx="87">
                  <c:v>7.9387727142774057E-5</c:v>
                </c:pt>
                <c:pt idx="88">
                  <c:v>5.2848682668151331E-5</c:v>
                </c:pt>
                <c:pt idx="89">
                  <c:v>3.4821389157502553E-5</c:v>
                </c:pt>
                <c:pt idx="90">
                  <c:v>2.2708536582379644E-5</c:v>
                </c:pt>
                <c:pt idx="91">
                  <c:v>1.4657615700279483E-5</c:v>
                </c:pt>
                <c:pt idx="92">
                  <c:v>9.3641560567831479E-6</c:v>
                </c:pt>
                <c:pt idx="93">
                  <c:v>5.9211366357761879E-6</c:v>
                </c:pt>
                <c:pt idx="94">
                  <c:v>3.7057204280774069E-6</c:v>
                </c:pt>
                <c:pt idx="95">
                  <c:v>2.2954685593132652E-6</c:v>
                </c:pt>
                <c:pt idx="96">
                  <c:v>1.4073469433546825E-6</c:v>
                </c:pt>
              </c:numCache>
            </c:numRef>
          </c:yVal>
          <c:smooth val="1"/>
        </c:ser>
        <c:ser>
          <c:idx val="1"/>
          <c:order val="1"/>
          <c:tx>
            <c:v>linearizálás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'Rb Gauss'!$A$5:$A$255</c:f>
              <c:numCache>
                <c:formatCode>General</c:formatCode>
                <c:ptCount val="25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  <c:pt idx="31">
                  <c:v>6.2</c:v>
                </c:pt>
                <c:pt idx="32">
                  <c:v>6.4</c:v>
                </c:pt>
                <c:pt idx="33">
                  <c:v>6.6</c:v>
                </c:pt>
                <c:pt idx="34">
                  <c:v>6.8</c:v>
                </c:pt>
                <c:pt idx="35">
                  <c:v>7</c:v>
                </c:pt>
                <c:pt idx="36">
                  <c:v>7.2</c:v>
                </c:pt>
                <c:pt idx="37">
                  <c:v>7.4</c:v>
                </c:pt>
                <c:pt idx="38">
                  <c:v>7.6</c:v>
                </c:pt>
                <c:pt idx="39">
                  <c:v>7.8</c:v>
                </c:pt>
                <c:pt idx="40">
                  <c:v>8</c:v>
                </c:pt>
                <c:pt idx="41">
                  <c:v>8.1999999999999993</c:v>
                </c:pt>
                <c:pt idx="42">
                  <c:v>8.4</c:v>
                </c:pt>
                <c:pt idx="43">
                  <c:v>8.6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9.4</c:v>
                </c:pt>
                <c:pt idx="48">
                  <c:v>9.6</c:v>
                </c:pt>
                <c:pt idx="49">
                  <c:v>9.8000000000000007</c:v>
                </c:pt>
                <c:pt idx="50">
                  <c:v>10</c:v>
                </c:pt>
                <c:pt idx="51">
                  <c:v>10.199999999999999</c:v>
                </c:pt>
                <c:pt idx="52">
                  <c:v>10.4</c:v>
                </c:pt>
                <c:pt idx="53">
                  <c:v>10.6</c:v>
                </c:pt>
                <c:pt idx="54">
                  <c:v>10.8</c:v>
                </c:pt>
                <c:pt idx="55">
                  <c:v>11</c:v>
                </c:pt>
                <c:pt idx="56">
                  <c:v>11.2</c:v>
                </c:pt>
                <c:pt idx="57">
                  <c:v>11.4</c:v>
                </c:pt>
                <c:pt idx="58">
                  <c:v>11.6</c:v>
                </c:pt>
                <c:pt idx="59">
                  <c:v>11.8</c:v>
                </c:pt>
                <c:pt idx="60">
                  <c:v>12</c:v>
                </c:pt>
                <c:pt idx="61">
                  <c:v>12.2</c:v>
                </c:pt>
                <c:pt idx="62">
                  <c:v>12.4</c:v>
                </c:pt>
                <c:pt idx="63">
                  <c:v>12.6</c:v>
                </c:pt>
                <c:pt idx="64">
                  <c:v>12.8</c:v>
                </c:pt>
                <c:pt idx="65">
                  <c:v>13</c:v>
                </c:pt>
                <c:pt idx="66">
                  <c:v>13.2</c:v>
                </c:pt>
                <c:pt idx="67">
                  <c:v>13.4</c:v>
                </c:pt>
                <c:pt idx="68">
                  <c:v>13.6</c:v>
                </c:pt>
                <c:pt idx="69">
                  <c:v>13.8</c:v>
                </c:pt>
                <c:pt idx="70">
                  <c:v>14</c:v>
                </c:pt>
                <c:pt idx="71">
                  <c:v>14.2</c:v>
                </c:pt>
                <c:pt idx="72">
                  <c:v>14.4</c:v>
                </c:pt>
                <c:pt idx="73">
                  <c:v>14.6</c:v>
                </c:pt>
                <c:pt idx="74">
                  <c:v>14.8</c:v>
                </c:pt>
                <c:pt idx="75">
                  <c:v>15</c:v>
                </c:pt>
                <c:pt idx="76">
                  <c:v>15.2</c:v>
                </c:pt>
                <c:pt idx="77">
                  <c:v>15.4</c:v>
                </c:pt>
                <c:pt idx="78">
                  <c:v>15.6</c:v>
                </c:pt>
                <c:pt idx="79">
                  <c:v>15.8</c:v>
                </c:pt>
                <c:pt idx="80">
                  <c:v>16</c:v>
                </c:pt>
                <c:pt idx="81">
                  <c:v>16.2</c:v>
                </c:pt>
                <c:pt idx="82">
                  <c:v>16.399999999999999</c:v>
                </c:pt>
                <c:pt idx="83">
                  <c:v>16.600000000000001</c:v>
                </c:pt>
                <c:pt idx="84">
                  <c:v>16.8</c:v>
                </c:pt>
                <c:pt idx="85">
                  <c:v>17</c:v>
                </c:pt>
                <c:pt idx="86">
                  <c:v>17.2</c:v>
                </c:pt>
                <c:pt idx="87">
                  <c:v>17.399999999999999</c:v>
                </c:pt>
                <c:pt idx="88">
                  <c:v>17.600000000000001</c:v>
                </c:pt>
                <c:pt idx="89">
                  <c:v>17.8</c:v>
                </c:pt>
                <c:pt idx="90">
                  <c:v>18</c:v>
                </c:pt>
                <c:pt idx="91">
                  <c:v>18.2</c:v>
                </c:pt>
                <c:pt idx="92">
                  <c:v>18.399999999999999</c:v>
                </c:pt>
                <c:pt idx="93">
                  <c:v>18.600000000000001</c:v>
                </c:pt>
                <c:pt idx="94">
                  <c:v>18.8</c:v>
                </c:pt>
                <c:pt idx="95">
                  <c:v>19</c:v>
                </c:pt>
                <c:pt idx="96">
                  <c:v>19.2</c:v>
                </c:pt>
                <c:pt idx="97">
                  <c:v>19.399999999999999</c:v>
                </c:pt>
                <c:pt idx="98">
                  <c:v>19.600000000000001</c:v>
                </c:pt>
                <c:pt idx="99">
                  <c:v>19.8</c:v>
                </c:pt>
                <c:pt idx="100">
                  <c:v>20</c:v>
                </c:pt>
                <c:pt idx="101">
                  <c:v>20.2</c:v>
                </c:pt>
                <c:pt idx="102">
                  <c:v>20.399999999999999</c:v>
                </c:pt>
                <c:pt idx="103">
                  <c:v>20.6</c:v>
                </c:pt>
                <c:pt idx="104">
                  <c:v>20.8</c:v>
                </c:pt>
                <c:pt idx="105">
                  <c:v>21</c:v>
                </c:pt>
                <c:pt idx="106">
                  <c:v>21.2</c:v>
                </c:pt>
                <c:pt idx="107">
                  <c:v>21.4</c:v>
                </c:pt>
                <c:pt idx="108">
                  <c:v>21.6</c:v>
                </c:pt>
                <c:pt idx="109">
                  <c:v>21.8</c:v>
                </c:pt>
                <c:pt idx="110">
                  <c:v>22</c:v>
                </c:pt>
                <c:pt idx="111">
                  <c:v>22.2</c:v>
                </c:pt>
                <c:pt idx="112">
                  <c:v>22.4</c:v>
                </c:pt>
                <c:pt idx="113">
                  <c:v>22.6</c:v>
                </c:pt>
                <c:pt idx="114">
                  <c:v>22.8</c:v>
                </c:pt>
                <c:pt idx="115">
                  <c:v>23</c:v>
                </c:pt>
                <c:pt idx="116">
                  <c:v>23.2</c:v>
                </c:pt>
                <c:pt idx="117">
                  <c:v>23.4</c:v>
                </c:pt>
                <c:pt idx="118">
                  <c:v>23.6</c:v>
                </c:pt>
                <c:pt idx="119">
                  <c:v>23.8</c:v>
                </c:pt>
                <c:pt idx="120">
                  <c:v>24</c:v>
                </c:pt>
                <c:pt idx="121">
                  <c:v>24.2</c:v>
                </c:pt>
                <c:pt idx="122">
                  <c:v>24.4</c:v>
                </c:pt>
                <c:pt idx="123">
                  <c:v>24.6</c:v>
                </c:pt>
                <c:pt idx="124">
                  <c:v>24.8</c:v>
                </c:pt>
                <c:pt idx="125">
                  <c:v>25</c:v>
                </c:pt>
                <c:pt idx="126">
                  <c:v>25.2</c:v>
                </c:pt>
                <c:pt idx="127">
                  <c:v>25.4</c:v>
                </c:pt>
                <c:pt idx="128">
                  <c:v>25.6</c:v>
                </c:pt>
                <c:pt idx="129">
                  <c:v>25.8</c:v>
                </c:pt>
                <c:pt idx="130">
                  <c:v>26</c:v>
                </c:pt>
                <c:pt idx="131">
                  <c:v>26.2</c:v>
                </c:pt>
                <c:pt idx="132">
                  <c:v>26.4</c:v>
                </c:pt>
                <c:pt idx="133">
                  <c:v>26.6</c:v>
                </c:pt>
                <c:pt idx="134">
                  <c:v>26.8</c:v>
                </c:pt>
                <c:pt idx="135">
                  <c:v>27</c:v>
                </c:pt>
                <c:pt idx="136">
                  <c:v>27.2</c:v>
                </c:pt>
                <c:pt idx="137">
                  <c:v>27.4</c:v>
                </c:pt>
                <c:pt idx="138">
                  <c:v>27.6</c:v>
                </c:pt>
                <c:pt idx="139">
                  <c:v>27.8</c:v>
                </c:pt>
                <c:pt idx="140">
                  <c:v>28</c:v>
                </c:pt>
                <c:pt idx="141">
                  <c:v>28.2</c:v>
                </c:pt>
                <c:pt idx="142">
                  <c:v>28.4</c:v>
                </c:pt>
                <c:pt idx="143">
                  <c:v>28.6</c:v>
                </c:pt>
                <c:pt idx="144">
                  <c:v>28.8</c:v>
                </c:pt>
                <c:pt idx="145">
                  <c:v>29</c:v>
                </c:pt>
                <c:pt idx="146">
                  <c:v>29.2</c:v>
                </c:pt>
                <c:pt idx="147">
                  <c:v>29.4</c:v>
                </c:pt>
                <c:pt idx="148">
                  <c:v>29.6</c:v>
                </c:pt>
                <c:pt idx="149">
                  <c:v>29.8</c:v>
                </c:pt>
                <c:pt idx="150">
                  <c:v>30</c:v>
                </c:pt>
                <c:pt idx="151">
                  <c:v>30.2</c:v>
                </c:pt>
                <c:pt idx="152">
                  <c:v>30.4</c:v>
                </c:pt>
                <c:pt idx="153">
                  <c:v>30.6</c:v>
                </c:pt>
                <c:pt idx="154">
                  <c:v>30.8</c:v>
                </c:pt>
                <c:pt idx="155">
                  <c:v>31</c:v>
                </c:pt>
                <c:pt idx="156">
                  <c:v>31.2</c:v>
                </c:pt>
                <c:pt idx="157">
                  <c:v>31.4</c:v>
                </c:pt>
                <c:pt idx="158">
                  <c:v>31.6</c:v>
                </c:pt>
                <c:pt idx="159">
                  <c:v>31.8</c:v>
                </c:pt>
                <c:pt idx="160">
                  <c:v>32</c:v>
                </c:pt>
                <c:pt idx="161">
                  <c:v>32.200000000000003</c:v>
                </c:pt>
                <c:pt idx="162">
                  <c:v>32.4</c:v>
                </c:pt>
                <c:pt idx="163">
                  <c:v>32.6</c:v>
                </c:pt>
                <c:pt idx="164">
                  <c:v>32.799999999999997</c:v>
                </c:pt>
                <c:pt idx="165">
                  <c:v>33</c:v>
                </c:pt>
                <c:pt idx="166">
                  <c:v>33.200000000000003</c:v>
                </c:pt>
                <c:pt idx="167">
                  <c:v>33.4</c:v>
                </c:pt>
                <c:pt idx="168">
                  <c:v>33.6</c:v>
                </c:pt>
                <c:pt idx="169">
                  <c:v>33.799999999999997</c:v>
                </c:pt>
                <c:pt idx="170">
                  <c:v>34</c:v>
                </c:pt>
                <c:pt idx="171">
                  <c:v>34.200000000000003</c:v>
                </c:pt>
                <c:pt idx="172">
                  <c:v>34.4</c:v>
                </c:pt>
                <c:pt idx="173">
                  <c:v>34.6</c:v>
                </c:pt>
                <c:pt idx="174">
                  <c:v>34.799999999999997</c:v>
                </c:pt>
                <c:pt idx="175">
                  <c:v>35</c:v>
                </c:pt>
                <c:pt idx="176">
                  <c:v>35.200000000000003</c:v>
                </c:pt>
                <c:pt idx="177">
                  <c:v>35.4</c:v>
                </c:pt>
                <c:pt idx="178">
                  <c:v>35.6</c:v>
                </c:pt>
                <c:pt idx="179">
                  <c:v>35.799999999999997</c:v>
                </c:pt>
                <c:pt idx="180">
                  <c:v>36</c:v>
                </c:pt>
                <c:pt idx="181">
                  <c:v>36.200000000000003</c:v>
                </c:pt>
                <c:pt idx="182">
                  <c:v>36.4</c:v>
                </c:pt>
                <c:pt idx="183">
                  <c:v>36.6</c:v>
                </c:pt>
                <c:pt idx="184">
                  <c:v>36.799999999999997</c:v>
                </c:pt>
                <c:pt idx="185">
                  <c:v>37</c:v>
                </c:pt>
                <c:pt idx="186">
                  <c:v>37.200000000000003</c:v>
                </c:pt>
                <c:pt idx="187">
                  <c:v>37.4</c:v>
                </c:pt>
                <c:pt idx="188">
                  <c:v>37.6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</c:v>
                </c:pt>
                <c:pt idx="193">
                  <c:v>38.6</c:v>
                </c:pt>
                <c:pt idx="194">
                  <c:v>38.799999999999997</c:v>
                </c:pt>
                <c:pt idx="195">
                  <c:v>39</c:v>
                </c:pt>
                <c:pt idx="196">
                  <c:v>39.200000000000003</c:v>
                </c:pt>
                <c:pt idx="197">
                  <c:v>39.4</c:v>
                </c:pt>
                <c:pt idx="198">
                  <c:v>39.6</c:v>
                </c:pt>
                <c:pt idx="199">
                  <c:v>39.799999999999997</c:v>
                </c:pt>
                <c:pt idx="200">
                  <c:v>40</c:v>
                </c:pt>
                <c:pt idx="201">
                  <c:v>40.200000000000003</c:v>
                </c:pt>
                <c:pt idx="202">
                  <c:v>40.4</c:v>
                </c:pt>
                <c:pt idx="203">
                  <c:v>40.6</c:v>
                </c:pt>
                <c:pt idx="204">
                  <c:v>40.799999999999997</c:v>
                </c:pt>
                <c:pt idx="205">
                  <c:v>41</c:v>
                </c:pt>
                <c:pt idx="206">
                  <c:v>41.2</c:v>
                </c:pt>
                <c:pt idx="207">
                  <c:v>41.4</c:v>
                </c:pt>
                <c:pt idx="208">
                  <c:v>41.6</c:v>
                </c:pt>
                <c:pt idx="209">
                  <c:v>41.8</c:v>
                </c:pt>
                <c:pt idx="210">
                  <c:v>42</c:v>
                </c:pt>
                <c:pt idx="211">
                  <c:v>42.2</c:v>
                </c:pt>
                <c:pt idx="212">
                  <c:v>42.4</c:v>
                </c:pt>
                <c:pt idx="213">
                  <c:v>42.6</c:v>
                </c:pt>
                <c:pt idx="214">
                  <c:v>42.8</c:v>
                </c:pt>
                <c:pt idx="215">
                  <c:v>43</c:v>
                </c:pt>
                <c:pt idx="216">
                  <c:v>43.2</c:v>
                </c:pt>
                <c:pt idx="217">
                  <c:v>43.4</c:v>
                </c:pt>
                <c:pt idx="218">
                  <c:v>43.6</c:v>
                </c:pt>
                <c:pt idx="219">
                  <c:v>43.8</c:v>
                </c:pt>
                <c:pt idx="220">
                  <c:v>44</c:v>
                </c:pt>
                <c:pt idx="221">
                  <c:v>44.2</c:v>
                </c:pt>
                <c:pt idx="222">
                  <c:v>44.4</c:v>
                </c:pt>
                <c:pt idx="223">
                  <c:v>44.6</c:v>
                </c:pt>
                <c:pt idx="224">
                  <c:v>44.8</c:v>
                </c:pt>
                <c:pt idx="225">
                  <c:v>45</c:v>
                </c:pt>
                <c:pt idx="226">
                  <c:v>45.2</c:v>
                </c:pt>
                <c:pt idx="227">
                  <c:v>45.4</c:v>
                </c:pt>
                <c:pt idx="228">
                  <c:v>45.6</c:v>
                </c:pt>
                <c:pt idx="229">
                  <c:v>45.8</c:v>
                </c:pt>
                <c:pt idx="230">
                  <c:v>46</c:v>
                </c:pt>
                <c:pt idx="231">
                  <c:v>46.2</c:v>
                </c:pt>
                <c:pt idx="232">
                  <c:v>46.4</c:v>
                </c:pt>
                <c:pt idx="233">
                  <c:v>46.6</c:v>
                </c:pt>
                <c:pt idx="234">
                  <c:v>46.8</c:v>
                </c:pt>
                <c:pt idx="235">
                  <c:v>47</c:v>
                </c:pt>
                <c:pt idx="236">
                  <c:v>47.2</c:v>
                </c:pt>
                <c:pt idx="237">
                  <c:v>47.4</c:v>
                </c:pt>
                <c:pt idx="238">
                  <c:v>47.6</c:v>
                </c:pt>
                <c:pt idx="239">
                  <c:v>47.8</c:v>
                </c:pt>
                <c:pt idx="240">
                  <c:v>48</c:v>
                </c:pt>
                <c:pt idx="241">
                  <c:v>48.2</c:v>
                </c:pt>
                <c:pt idx="242">
                  <c:v>48.4</c:v>
                </c:pt>
                <c:pt idx="243">
                  <c:v>48.6</c:v>
                </c:pt>
                <c:pt idx="244">
                  <c:v>48.8</c:v>
                </c:pt>
                <c:pt idx="245">
                  <c:v>49</c:v>
                </c:pt>
                <c:pt idx="246">
                  <c:v>49.2</c:v>
                </c:pt>
                <c:pt idx="247">
                  <c:v>49.4</c:v>
                </c:pt>
                <c:pt idx="248">
                  <c:v>49.6</c:v>
                </c:pt>
                <c:pt idx="249">
                  <c:v>49.8</c:v>
                </c:pt>
                <c:pt idx="250">
                  <c:v>50</c:v>
                </c:pt>
              </c:numCache>
            </c:numRef>
          </c:xVal>
          <c:yVal>
            <c:numRef>
              <c:f>'Rb Gauss'!$C$5:$C$255</c:f>
              <c:numCache>
                <c:formatCode>General</c:formatCode>
                <c:ptCount val="251"/>
                <c:pt idx="0">
                  <c:v>2.6679733632892079E-3</c:v>
                </c:pt>
                <c:pt idx="1">
                  <c:v>2.7791457640665117E-3</c:v>
                </c:pt>
                <c:pt idx="2">
                  <c:v>2.8940149929142719E-3</c:v>
                </c:pt>
                <c:pt idx="3">
                  <c:v>3.0126580638682758E-3</c:v>
                </c:pt>
                <c:pt idx="4">
                  <c:v>3.135151427143349E-3</c:v>
                </c:pt>
                <c:pt idx="5">
                  <c:v>3.261570845183494E-3</c:v>
                </c:pt>
                <c:pt idx="6">
                  <c:v>3.3919912647859107E-3</c:v>
                </c:pt>
                <c:pt idx="7">
                  <c:v>3.5264866853922652E-3</c:v>
                </c:pt>
                <c:pt idx="8">
                  <c:v>3.6651300236531618E-3</c:v>
                </c:pt>
                <c:pt idx="9">
                  <c:v>3.807992974384538E-3</c:v>
                </c:pt>
                <c:pt idx="10">
                  <c:v>3.9551458680479809E-3</c:v>
                </c:pt>
                <c:pt idx="11">
                  <c:v>4.1066575248998906E-3</c:v>
                </c:pt>
                <c:pt idx="12">
                  <c:v>4.2625951059680096E-3</c:v>
                </c:pt>
                <c:pt idx="13">
                  <c:v>4.4230239610271891E-3</c:v>
                </c:pt>
                <c:pt idx="14">
                  <c:v>4.5880074737598055E-3</c:v>
                </c:pt>
                <c:pt idx="15">
                  <c:v>4.7576069042998374E-3</c:v>
                </c:pt>
                <c:pt idx="16">
                  <c:v>4.9318812293731237E-3</c:v>
                </c:pt>
                <c:pt idx="17">
                  <c:v>5.1108869802597929E-3</c:v>
                </c:pt>
                <c:pt idx="18">
                  <c:v>5.294678078818389E-3</c:v>
                </c:pt>
                <c:pt idx="19">
                  <c:v>5.4833056718243392E-3</c:v>
                </c:pt>
                <c:pt idx="20">
                  <c:v>5.6768179638886163E-3</c:v>
                </c:pt>
                <c:pt idx="21">
                  <c:v>5.8752600492352307E-3</c:v>
                </c:pt>
                <c:pt idx="22">
                  <c:v>6.0786737426288887E-3</c:v>
                </c:pt>
                <c:pt idx="23">
                  <c:v>6.2870974097563393E-3</c:v>
                </c:pt>
                <c:pt idx="24">
                  <c:v>6.5005657973768805E-3</c:v>
                </c:pt>
                <c:pt idx="25">
                  <c:v>6.7191098635690765E-3</c:v>
                </c:pt>
                <c:pt idx="26">
                  <c:v>6.9427566084116236E-3</c:v>
                </c:pt>
                <c:pt idx="27">
                  <c:v>7.1715289054469942E-3</c:v>
                </c:pt>
                <c:pt idx="28">
                  <c:v>7.4054453342863539E-3</c:v>
                </c:pt>
                <c:pt idx="29">
                  <c:v>7.6445200147236695E-3</c:v>
                </c:pt>
                <c:pt idx="30">
                  <c:v>7.8887624427356282E-3</c:v>
                </c:pt>
                <c:pt idx="31">
                  <c:v>8.13817732875197E-3</c:v>
                </c:pt>
                <c:pt idx="32">
                  <c:v>8.3927644385881368E-3</c:v>
                </c:pt>
                <c:pt idx="33">
                  <c:v>8.6525184374385816E-3</c:v>
                </c:pt>
                <c:pt idx="34">
                  <c:v>8.9174287373346723E-3</c:v>
                </c:pt>
                <c:pt idx="35">
                  <c:v>9.1874793484760346E-3</c:v>
                </c:pt>
                <c:pt idx="36">
                  <c:v>9.4626487348477041E-3</c:v>
                </c:pt>
                <c:pt idx="37">
                  <c:v>9.7429096745386152E-3</c:v>
                </c:pt>
                <c:pt idx="38">
                  <c:v>1.0028229125178586E-2</c:v>
                </c:pt>
                <c:pt idx="39">
                  <c:v>1.0318568094911896E-2</c:v>
                </c:pt>
                <c:pt idx="40">
                  <c:v>1.0613881519325293E-2</c:v>
                </c:pt>
                <c:pt idx="41">
                  <c:v>1.0914118144746771E-2</c:v>
                </c:pt>
                <c:pt idx="42">
                  <c:v>1.1219220418329113E-2</c:v>
                </c:pt>
                <c:pt idx="43">
                  <c:v>1.1529124385328531E-2</c:v>
                </c:pt>
                <c:pt idx="44">
                  <c:v>1.1843759593983722E-2</c:v>
                </c:pt>
                <c:pt idx="45">
                  <c:v>1.2163049008394978E-2</c:v>
                </c:pt>
                <c:pt idx="46">
                  <c:v>1.2486908929795298E-2</c:v>
                </c:pt>
                <c:pt idx="47">
                  <c:v>1.2815248926597338E-2</c:v>
                </c:pt>
                <c:pt idx="48">
                  <c:v>1.3147971773590162E-2</c:v>
                </c:pt>
                <c:pt idx="49">
                  <c:v>1.3484973400648846E-2</c:v>
                </c:pt>
                <c:pt idx="50">
                  <c:v>1.382614285130772E-2</c:v>
                </c:pt>
                <c:pt idx="51">
                  <c:v>1.4171362251534697E-2</c:v>
                </c:pt>
                <c:pt idx="52">
                  <c:v>1.4520506789029448E-2</c:v>
                </c:pt>
                <c:pt idx="53">
                  <c:v>1.4873444703352194E-2</c:v>
                </c:pt>
                <c:pt idx="54">
                  <c:v>1.5230037287172994E-2</c:v>
                </c:pt>
                <c:pt idx="55">
                  <c:v>1.5590138898912887E-2</c:v>
                </c:pt>
                <c:pt idx="56">
                  <c:v>1.5953596987029015E-2</c:v>
                </c:pt>
                <c:pt idx="57">
                  <c:v>1.6320252126175157E-2</c:v>
                </c:pt>
                <c:pt idx="58">
                  <c:v>1.6689938065447496E-2</c:v>
                </c:pt>
                <c:pt idx="59">
                  <c:v>1.7062481788902718E-2</c:v>
                </c:pt>
                <c:pt idx="60">
                  <c:v>1.74377035885117E-2</c:v>
                </c:pt>
                <c:pt idx="61">
                  <c:v>1.781541714968744E-2</c:v>
                </c:pt>
                <c:pt idx="62">
                  <c:v>1.8195429649500248E-2</c:v>
                </c:pt>
                <c:pt idx="63">
                  <c:v>1.857754186766649E-2</c:v>
                </c:pt>
                <c:pt idx="64">
                  <c:v>1.8961548310370228E-2</c:v>
                </c:pt>
                <c:pt idx="65">
                  <c:v>1.9347237346948598E-2</c:v>
                </c:pt>
                <c:pt idx="66">
                  <c:v>1.9734391359443465E-2</c:v>
                </c:pt>
                <c:pt idx="67">
                  <c:v>2.012278690499214E-2</c:v>
                </c:pt>
                <c:pt idx="68">
                  <c:v>2.0512194891000361E-2</c:v>
                </c:pt>
                <c:pt idx="69">
                  <c:v>2.0902380763010209E-2</c:v>
                </c:pt>
                <c:pt idx="70">
                  <c:v>2.1293104705144922E-2</c:v>
                </c:pt>
                <c:pt idx="71">
                  <c:v>2.1684121852981682E-2</c:v>
                </c:pt>
                <c:pt idx="72">
                  <c:v>2.2075182518672007E-2</c:v>
                </c:pt>
                <c:pt idx="73">
                  <c:v>2.2466032428098148E-2</c:v>
                </c:pt>
                <c:pt idx="74">
                  <c:v>2.2856412969822489E-2</c:v>
                </c:pt>
                <c:pt idx="75">
                  <c:v>2.3246061455555602E-2</c:v>
                </c:pt>
                <c:pt idx="76">
                  <c:v>2.3634711391837312E-2</c:v>
                </c:pt>
                <c:pt idx="77">
                  <c:v>2.4022092762594441E-2</c:v>
                </c:pt>
                <c:pt idx="78">
                  <c:v>2.4407932322207948E-2</c:v>
                </c:pt>
                <c:pt idx="79">
                  <c:v>2.4791953898692404E-2</c:v>
                </c:pt>
                <c:pt idx="80">
                  <c:v>2.5173878706560706E-2</c:v>
                </c:pt>
                <c:pt idx="81">
                  <c:v>2.5553425668918328E-2</c:v>
                </c:pt>
                <c:pt idx="82">
                  <c:v>2.5930311748302702E-2</c:v>
                </c:pt>
                <c:pt idx="83">
                  <c:v>2.6304252285756249E-2</c:v>
                </c:pt>
                <c:pt idx="84">
                  <c:v>2.667496134759469E-2</c:v>
                </c:pt>
                <c:pt idx="85">
                  <c:v>2.7042152079306998E-2</c:v>
                </c:pt>
                <c:pt idx="86">
                  <c:v>2.7405537065998586E-2</c:v>
                </c:pt>
                <c:pt idx="87">
                  <c:v>2.7764828698766262E-2</c:v>
                </c:pt>
                <c:pt idx="88">
                  <c:v>2.8119739546371404E-2</c:v>
                </c:pt>
                <c:pt idx="89">
                  <c:v>2.8469982731557028E-2</c:v>
                </c:pt>
                <c:pt idx="90">
                  <c:v>2.8815272311335318E-2</c:v>
                </c:pt>
                <c:pt idx="91">
                  <c:v>2.9155323660554261E-2</c:v>
                </c:pt>
                <c:pt idx="92">
                  <c:v>2.9489853858036073E-2</c:v>
                </c:pt>
                <c:pt idx="93">
                  <c:v>2.9818582074565236E-2</c:v>
                </c:pt>
                <c:pt idx="94">
                  <c:v>3.0141229961991471E-2</c:v>
                </c:pt>
                <c:pt idx="95">
                  <c:v>3.0457522042701645E-2</c:v>
                </c:pt>
                <c:pt idx="96">
                  <c:v>3.0767186098705372E-2</c:v>
                </c:pt>
                <c:pt idx="97">
                  <c:v>3.1069953559571751E-2</c:v>
                </c:pt>
                <c:pt idx="98">
                  <c:v>3.1365559888449142E-2</c:v>
                </c:pt>
                <c:pt idx="99">
                  <c:v>3.1653744965396087E-2</c:v>
                </c:pt>
                <c:pt idx="100">
                  <c:v>3.1934253467250373E-2</c:v>
                </c:pt>
                <c:pt idx="101">
                  <c:v>3.2206835243262934E-2</c:v>
                </c:pt>
                <c:pt idx="102">
                  <c:v>3.2471245685726437E-2</c:v>
                </c:pt>
                <c:pt idx="103">
                  <c:v>3.272724609483213E-2</c:v>
                </c:pt>
                <c:pt idx="104">
                  <c:v>3.2974604036995508E-2</c:v>
                </c:pt>
                <c:pt idx="105">
                  <c:v>3.3213093695899441E-2</c:v>
                </c:pt>
                <c:pt idx="106">
                  <c:v>3.3442496215514275E-2</c:v>
                </c:pt>
                <c:pt idx="107">
                  <c:v>3.3662600034366413E-2</c:v>
                </c:pt>
                <c:pt idx="108">
                  <c:v>3.3873201210342055E-2</c:v>
                </c:pt>
                <c:pt idx="109">
                  <c:v>3.4074103735328397E-2</c:v>
                </c:pt>
                <c:pt idx="110">
                  <c:v>3.4265119839013779E-2</c:v>
                </c:pt>
                <c:pt idx="111">
                  <c:v>3.4446070281187811E-2</c:v>
                </c:pt>
                <c:pt idx="112">
                  <c:v>3.461678463190504E-2</c:v>
                </c:pt>
                <c:pt idx="113">
                  <c:v>3.4777101538899395E-2</c:v>
                </c:pt>
                <c:pt idx="114">
                  <c:v>3.4926868981662265E-2</c:v>
                </c:pt>
                <c:pt idx="115">
                  <c:v>3.5065944511624265E-2</c:v>
                </c:pt>
                <c:pt idx="116">
                  <c:v>3.5194195477909578E-2</c:v>
                </c:pt>
                <c:pt idx="117">
                  <c:v>3.531149923816225E-2</c:v>
                </c:pt>
                <c:pt idx="118">
                  <c:v>3.541774335397524E-2</c:v>
                </c:pt>
                <c:pt idx="119">
                  <c:v>3.5512825770486464E-2</c:v>
                </c:pt>
                <c:pt idx="120">
                  <c:v>3.5596654979740287E-2</c:v>
                </c:pt>
                <c:pt idx="121">
                  <c:v>3.5669150167448281E-2</c:v>
                </c:pt>
                <c:pt idx="122">
                  <c:v>3.5730241342819963E-2</c:v>
                </c:pt>
                <c:pt idx="123">
                  <c:v>3.5779869451171412E-2</c:v>
                </c:pt>
                <c:pt idx="124">
                  <c:v>3.5817986469058108E-2</c:v>
                </c:pt>
                <c:pt idx="125">
                  <c:v>3.5844555481717659E-2</c:v>
                </c:pt>
                <c:pt idx="126">
                  <c:v>3.5859550742647378E-2</c:v>
                </c:pt>
                <c:pt idx="127">
                  <c:v>3.5862957715182206E-2</c:v>
                </c:pt>
                <c:pt idx="128">
                  <c:v>3.5854773095979037E-2</c:v>
                </c:pt>
                <c:pt idx="129">
                  <c:v>3.5835004820354205E-2</c:v>
                </c:pt>
                <c:pt idx="130">
                  <c:v>3.5803672049462262E-2</c:v>
                </c:pt>
                <c:pt idx="131">
                  <c:v>3.5760805139344772E-2</c:v>
                </c:pt>
                <c:pt idx="132">
                  <c:v>3.5706445591919385E-2</c:v>
                </c:pt>
                <c:pt idx="133">
                  <c:v>3.5640645988019762E-2</c:v>
                </c:pt>
                <c:pt idx="134">
                  <c:v>3.5563469902637666E-2</c:v>
                </c:pt>
                <c:pt idx="135">
                  <c:v>3.547499180255851E-2</c:v>
                </c:pt>
                <c:pt idx="136">
                  <c:v>3.5375296926620954E-2</c:v>
                </c:pt>
                <c:pt idx="137">
                  <c:v>3.526448114887025E-2</c:v>
                </c:pt>
                <c:pt idx="138">
                  <c:v>3.5142650824912719E-2</c:v>
                </c:pt>
                <c:pt idx="139">
                  <c:v>3.500992262181616E-2</c:v>
                </c:pt>
                <c:pt idx="140">
                  <c:v>3.4866423331936867E-2</c:v>
                </c:pt>
                <c:pt idx="141">
                  <c:v>3.4712289671089268E-2</c:v>
                </c:pt>
                <c:pt idx="142">
                  <c:v>3.4547668061507726E-2</c:v>
                </c:pt>
                <c:pt idx="143">
                  <c:v>3.4372714400082903E-2</c:v>
                </c:pt>
                <c:pt idx="144">
                  <c:v>3.4187593812385987E-2</c:v>
                </c:pt>
                <c:pt idx="145">
                  <c:v>3.3992480393024112E-2</c:v>
                </c:pt>
                <c:pt idx="146">
                  <c:v>3.3787556932898075E-2</c:v>
                </c:pt>
                <c:pt idx="147">
                  <c:v>3.3573014633960528E-2</c:v>
                </c:pt>
                <c:pt idx="148">
                  <c:v>3.3349052812097192E-2</c:v>
                </c:pt>
                <c:pt idx="149">
                  <c:v>3.3115878588777146E-2</c:v>
                </c:pt>
                <c:pt idx="150">
                  <c:v>3.2873706572139318E-2</c:v>
                </c:pt>
                <c:pt idx="151">
                  <c:v>3.2622758528201991E-2</c:v>
                </c:pt>
                <c:pt idx="152">
                  <c:v>3.236326304289959E-2</c:v>
                </c:pt>
                <c:pt idx="153">
                  <c:v>3.2095455175666525E-2</c:v>
                </c:pt>
                <c:pt idx="154">
                  <c:v>3.1819576105301943E-2</c:v>
                </c:pt>
                <c:pt idx="155">
                  <c:v>3.1535872768860392E-2</c:v>
                </c:pt>
                <c:pt idx="156">
                  <c:v>3.1244597494323418E-2</c:v>
                </c:pt>
                <c:pt idx="157">
                  <c:v>3.0946007627814826E-2</c:v>
                </c:pt>
                <c:pt idx="158">
                  <c:v>3.0640365156127444E-2</c:v>
                </c:pt>
                <c:pt idx="159">
                  <c:v>3.0327936325333493E-2</c:v>
                </c:pt>
                <c:pt idx="160">
                  <c:v>3.0008991256251592E-2</c:v>
                </c:pt>
                <c:pt idx="161">
                  <c:v>2.9683803557543607E-2</c:v>
                </c:pt>
                <c:pt idx="162">
                  <c:v>2.9352649937211539E-2</c:v>
                </c:pt>
                <c:pt idx="163">
                  <c:v>2.9015809813260636E-2</c:v>
                </c:pt>
                <c:pt idx="164">
                  <c:v>2.8673564924288627E-2</c:v>
                </c:pt>
                <c:pt idx="165">
                  <c:v>2.8326198940752483E-2</c:v>
                </c:pt>
                <c:pt idx="166">
                  <c:v>2.7973997077654505E-2</c:v>
                </c:pt>
                <c:pt idx="167">
                  <c:v>2.7617245709377264E-2</c:v>
                </c:pt>
                <c:pt idx="168">
                  <c:v>2.7256231987383736E-2</c:v>
                </c:pt>
                <c:pt idx="169">
                  <c:v>2.6891243461483694E-2</c:v>
                </c:pt>
                <c:pt idx="170">
                  <c:v>2.6522567705350174E-2</c:v>
                </c:pt>
                <c:pt idx="171">
                  <c:v>2.6150491946952192E-2</c:v>
                </c:pt>
                <c:pt idx="172">
                  <c:v>2.5775302704549214E-2</c:v>
                </c:pt>
                <c:pt idx="173">
                  <c:v>2.5397285428872256E-2</c:v>
                </c:pt>
                <c:pt idx="174">
                  <c:v>2.5016724152093699E-2</c:v>
                </c:pt>
                <c:pt idx="175">
                  <c:v>2.4633901144164E-2</c:v>
                </c:pt>
                <c:pt idx="176">
                  <c:v>2.4249096577068825E-2</c:v>
                </c:pt>
                <c:pt idx="177">
                  <c:v>2.386258819753391E-2</c:v>
                </c:pt>
                <c:pt idx="178">
                  <c:v>2.347465100867803E-2</c:v>
                </c:pt>
                <c:pt idx="179">
                  <c:v>2.3085556961087005E-2</c:v>
                </c:pt>
                <c:pt idx="180">
                  <c:v>2.2695574653752271E-2</c:v>
                </c:pt>
                <c:pt idx="181">
                  <c:v>2.2304969045289318E-2</c:v>
                </c:pt>
                <c:pt idx="182">
                  <c:v>2.1914001175820475E-2</c:v>
                </c:pt>
                <c:pt idx="183">
                  <c:v>2.1522927899876695E-2</c:v>
                </c:pt>
                <c:pt idx="184">
                  <c:v>2.1132001630642265E-2</c:v>
                </c:pt>
                <c:pt idx="185">
                  <c:v>2.0741470095834838E-2</c:v>
                </c:pt>
                <c:pt idx="186">
                  <c:v>2.0351576105482622E-2</c:v>
                </c:pt>
                <c:pt idx="187">
                  <c:v>1.9962557331828473E-2</c:v>
                </c:pt>
                <c:pt idx="188">
                  <c:v>1.9574646101559734E-2</c:v>
                </c:pt>
                <c:pt idx="189">
                  <c:v>1.9188069200531344E-2</c:v>
                </c:pt>
                <c:pt idx="190">
                  <c:v>1.8803047691118017E-2</c:v>
                </c:pt>
                <c:pt idx="191">
                  <c:v>1.8419796742301296E-2</c:v>
                </c:pt>
                <c:pt idx="192">
                  <c:v>1.8038525472565774E-2</c:v>
                </c:pt>
                <c:pt idx="193">
                  <c:v>1.7659436805649194E-2</c:v>
                </c:pt>
                <c:pt idx="194">
                  <c:v>1.7282727339161422E-2</c:v>
                </c:pt>
                <c:pt idx="195">
                  <c:v>1.6908587226057741E-2</c:v>
                </c:pt>
                <c:pt idx="196">
                  <c:v>1.6537200068924042E-2</c:v>
                </c:pt>
                <c:pt idx="197">
                  <c:v>1.6168742827003264E-2</c:v>
                </c:pt>
                <c:pt idx="198">
                  <c:v>1.5803385735865549E-2</c:v>
                </c:pt>
                <c:pt idx="199">
                  <c:v>1.5441292239598723E-2</c:v>
                </c:pt>
                <c:pt idx="200">
                  <c:v>1.508261893536986E-2</c:v>
                </c:pt>
                <c:pt idx="201">
                  <c:v>1.4727515530184986E-2</c:v>
                </c:pt>
                <c:pt idx="202">
                  <c:v>1.4376124809650181E-2</c:v>
                </c:pt>
                <c:pt idx="203">
                  <c:v>1.4028582618515169E-2</c:v>
                </c:pt>
                <c:pt idx="204">
                  <c:v>1.368501785275961E-2</c:v>
                </c:pt>
                <c:pt idx="205">
                  <c:v>1.3345552462961454E-2</c:v>
                </c:pt>
                <c:pt idx="206">
                  <c:v>1.3010301468668604E-2</c:v>
                </c:pt>
                <c:pt idx="207">
                  <c:v>1.2679372983476711E-2</c:v>
                </c:pt>
                <c:pt idx="208">
                  <c:v>1.2352868250499536E-2</c:v>
                </c:pt>
                <c:pt idx="209">
                  <c:v>1.2030881687903193E-2</c:v>
                </c:pt>
                <c:pt idx="210">
                  <c:v>1.1713500944160835E-2</c:v>
                </c:pt>
                <c:pt idx="211">
                  <c:v>1.1400806962672056E-2</c:v>
                </c:pt>
                <c:pt idx="212">
                  <c:v>1.1092874055379145E-2</c:v>
                </c:pt>
                <c:pt idx="213">
                  <c:v>1.0789769985002052E-2</c:v>
                </c:pt>
                <c:pt idx="214">
                  <c:v>1.0491556055504871E-2</c:v>
                </c:pt>
                <c:pt idx="215">
                  <c:v>1.0198287210398307E-2</c:v>
                </c:pt>
                <c:pt idx="216">
                  <c:v>9.9100121384762714E-3</c:v>
                </c:pt>
                <c:pt idx="217">
                  <c:v>9.6267733865788834E-3</c:v>
                </c:pt>
                <c:pt idx="218">
                  <c:v>9.3486074789699645E-3</c:v>
                </c:pt>
                <c:pt idx="219">
                  <c:v>9.0755450429140239E-3</c:v>
                </c:pt>
                <c:pt idx="220">
                  <c:v>8.8076109400354145E-3</c:v>
                </c:pt>
                <c:pt idx="221">
                  <c:v>8.5448244030418112E-3</c:v>
                </c:pt>
                <c:pt idx="222">
                  <c:v>8.2871991773940303E-3</c:v>
                </c:pt>
                <c:pt idx="223">
                  <c:v>8.0347436675056103E-3</c:v>
                </c:pt>
                <c:pt idx="224">
                  <c:v>7.7874610870579267E-3</c:v>
                </c:pt>
                <c:pt idx="225">
                  <c:v>7.5453496130195429E-3</c:v>
                </c:pt>
                <c:pt idx="226">
                  <c:v>7.3084025429631955E-3</c:v>
                </c:pt>
                <c:pt idx="227">
                  <c:v>7.0766084552783982E-3</c:v>
                </c:pt>
                <c:pt idx="228">
                  <c:v>6.8499513718840235E-3</c:v>
                </c:pt>
                <c:pt idx="229">
                  <c:v>6.6284109230519131E-3</c:v>
                </c:pt>
                <c:pt idx="230">
                  <c:v>6.4119625139599148E-3</c:v>
                </c:pt>
                <c:pt idx="231">
                  <c:v>6.2005774926015148E-3</c:v>
                </c:pt>
                <c:pt idx="232">
                  <c:v>5.9942233186876751E-3</c:v>
                </c:pt>
                <c:pt idx="233">
                  <c:v>5.7928637331865589E-3</c:v>
                </c:pt>
                <c:pt idx="234">
                  <c:v>5.5964589281568555E-3</c:v>
                </c:pt>
                <c:pt idx="235">
                  <c:v>5.4049657165410091E-3</c:v>
                </c:pt>
                <c:pt idx="236">
                  <c:v>5.2183377015963097E-3</c:v>
                </c:pt>
                <c:pt idx="237">
                  <c:v>5.0365254456529894E-3</c:v>
                </c:pt>
                <c:pt idx="238">
                  <c:v>4.8594766379008924E-3</c:v>
                </c:pt>
                <c:pt idx="239">
                  <c:v>4.687136260918684E-3</c:v>
                </c:pt>
                <c:pt idx="240">
                  <c:v>4.519446755671952E-3</c:v>
                </c:pt>
                <c:pt idx="241">
                  <c:v>4.3563481847200599E-3</c:v>
                </c:pt>
                <c:pt idx="242">
                  <c:v>4.1977783933842099E-3</c:v>
                </c:pt>
                <c:pt idx="243">
                  <c:v>4.0436731686430026E-3</c:v>
                </c:pt>
                <c:pt idx="244">
                  <c:v>3.8939663955348965E-3</c:v>
                </c:pt>
                <c:pt idx="245">
                  <c:v>3.7485902108606519E-3</c:v>
                </c:pt>
                <c:pt idx="246">
                  <c:v>3.6074751539923564E-3</c:v>
                </c:pt>
                <c:pt idx="247">
                  <c:v>3.470550314609239E-3</c:v>
                </c:pt>
                <c:pt idx="248">
                  <c:v>3.3377434771938116E-3</c:v>
                </c:pt>
                <c:pt idx="249">
                  <c:v>3.2089812621356258E-3</c:v>
                </c:pt>
                <c:pt idx="250">
                  <c:v>3.0841892633028042E-3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595008"/>
        <c:axId val="135643136"/>
      </c:scatterChart>
      <c:valAx>
        <c:axId val="126595008"/>
        <c:scaling>
          <c:orientation val="minMax"/>
          <c:max val="50"/>
        </c:scaling>
        <c:delete val="0"/>
        <c:axPos val="b"/>
        <c:numFmt formatCode="General" sourceLinked="1"/>
        <c:majorTickMark val="out"/>
        <c:minorTickMark val="none"/>
        <c:tickLblPos val="nextTo"/>
        <c:crossAx val="135643136"/>
        <c:crosses val="autoZero"/>
        <c:crossBetween val="midCat"/>
      </c:valAx>
      <c:valAx>
        <c:axId val="135643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65950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909645669291336"/>
          <c:y val="0.18943095654709829"/>
          <c:w val="0.20868132108486442"/>
          <c:h val="0.1674343832020997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power"/>
            <c:dispRSqr val="1"/>
            <c:dispEq val="1"/>
            <c:trendlineLbl>
              <c:layout>
                <c:manualLayout>
                  <c:x val="-2.2937007874015748E-2"/>
                  <c:y val="-0.4815394429862933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800" baseline="0"/>
                      <a:t>y = 5,8536x</a:t>
                    </a:r>
                    <a:r>
                      <a:rPr lang="en-US" sz="1800" baseline="30000"/>
                      <a:t>-0,925</a:t>
                    </a:r>
                    <a:r>
                      <a:rPr lang="en-US" sz="1800" baseline="0"/>
                      <a:t>
R² = 0,9985</a:t>
                    </a:r>
                    <a:endParaRPr lang="en-US" sz="1800"/>
                  </a:p>
                </c:rich>
              </c:tx>
              <c:numFmt formatCode="General" sourceLinked="0"/>
            </c:trendlineLbl>
          </c:trendline>
          <c:xVal>
            <c:numRef>
              <c:f>'2 trend'!$A$4:$A$9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'2 trend'!$B$4:$B$9</c:f>
              <c:numCache>
                <c:formatCode>General</c:formatCode>
                <c:ptCount val="6"/>
                <c:pt idx="0">
                  <c:v>8.2000000000000003E-2</c:v>
                </c:pt>
                <c:pt idx="1">
                  <c:v>4.3999999999999997E-2</c:v>
                </c:pt>
                <c:pt idx="2">
                  <c:v>3.5999999999999997E-2</c:v>
                </c:pt>
                <c:pt idx="3" formatCode="0.000">
                  <c:v>0.03</c:v>
                </c:pt>
                <c:pt idx="4">
                  <c:v>2.1999999999999999E-2</c:v>
                </c:pt>
                <c:pt idx="5">
                  <c:v>1.6E-2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96704"/>
        <c:axId val="48697856"/>
      </c:scatterChart>
      <c:valAx>
        <c:axId val="4869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697856"/>
        <c:crosses val="autoZero"/>
        <c:crossBetween val="midCat"/>
      </c:valAx>
      <c:valAx>
        <c:axId val="48697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8696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'2 trend'!$A$4:$A$9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'2 trend'!$B$4:$B$9</c:f>
              <c:numCache>
                <c:formatCode>General</c:formatCode>
                <c:ptCount val="6"/>
                <c:pt idx="0">
                  <c:v>8.2000000000000003E-2</c:v>
                </c:pt>
                <c:pt idx="1">
                  <c:v>4.3999999999999997E-2</c:v>
                </c:pt>
                <c:pt idx="2">
                  <c:v>3.5999999999999997E-2</c:v>
                </c:pt>
                <c:pt idx="3" formatCode="0.000">
                  <c:v>0.03</c:v>
                </c:pt>
                <c:pt idx="4">
                  <c:v>2.1999999999999999E-2</c:v>
                </c:pt>
                <c:pt idx="5">
                  <c:v>1.6E-2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15712"/>
        <c:axId val="45315136"/>
      </c:scatterChart>
      <c:valAx>
        <c:axId val="453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315136"/>
        <c:crosses val="autoZero"/>
        <c:crossBetween val="midCat"/>
      </c:valAx>
      <c:valAx>
        <c:axId val="45315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5315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'3 15ER'!$G$2:$G$16</c:f>
              <c:numCache>
                <c:formatCode>General</c:formatCode>
                <c:ptCount val="15"/>
                <c:pt idx="0">
                  <c:v>15.789473684210467</c:v>
                </c:pt>
                <c:pt idx="1">
                  <c:v>17.391304347826061</c:v>
                </c:pt>
                <c:pt idx="2">
                  <c:v>15.384615384615362</c:v>
                </c:pt>
                <c:pt idx="3">
                  <c:v>9.9999999999999645</c:v>
                </c:pt>
                <c:pt idx="4">
                  <c:v>21.21212121212119</c:v>
                </c:pt>
                <c:pt idx="5">
                  <c:v>25.000000000000131</c:v>
                </c:pt>
                <c:pt idx="6">
                  <c:v>14.285714285714363</c:v>
                </c:pt>
                <c:pt idx="7">
                  <c:v>0</c:v>
                </c:pt>
                <c:pt idx="8">
                  <c:v>28.571428571428601</c:v>
                </c:pt>
                <c:pt idx="9">
                  <c:v>0</c:v>
                </c:pt>
                <c:pt idx="10">
                  <c:v>-14.285714285714363</c:v>
                </c:pt>
                <c:pt idx="11">
                  <c:v>29.999999999999986</c:v>
                </c:pt>
                <c:pt idx="12">
                  <c:v>-25.000000000000131</c:v>
                </c:pt>
                <c:pt idx="13">
                  <c:v>42.857142857142833</c:v>
                </c:pt>
                <c:pt idx="14">
                  <c:v>133.33333333333348</c:v>
                </c:pt>
              </c:numCache>
            </c:numRef>
          </c:xVal>
          <c:yVal>
            <c:numRef>
              <c:f>'3 15ER'!$H$2:$H$16</c:f>
              <c:numCache>
                <c:formatCode>General</c:formatCode>
                <c:ptCount val="15"/>
                <c:pt idx="0">
                  <c:v>9.4947368421052616</c:v>
                </c:pt>
                <c:pt idx="1">
                  <c:v>9.6260869565217373</c:v>
                </c:pt>
                <c:pt idx="2">
                  <c:v>9.4615384615384599</c:v>
                </c:pt>
                <c:pt idx="3">
                  <c:v>9.02</c:v>
                </c:pt>
                <c:pt idx="4">
                  <c:v>9.9393939393939394</c:v>
                </c:pt>
                <c:pt idx="5">
                  <c:v>9.8999999999999968</c:v>
                </c:pt>
                <c:pt idx="6">
                  <c:v>9.4285714285714288</c:v>
                </c:pt>
                <c:pt idx="7">
                  <c:v>8.7999999999999989</c:v>
                </c:pt>
                <c:pt idx="8">
                  <c:v>10.057142857142859</c:v>
                </c:pt>
                <c:pt idx="9">
                  <c:v>9.0000000000000018</c:v>
                </c:pt>
                <c:pt idx="10">
                  <c:v>8.485714285714284</c:v>
                </c:pt>
                <c:pt idx="11">
                  <c:v>10.080000000000002</c:v>
                </c:pt>
                <c:pt idx="12">
                  <c:v>8.2499999999999982</c:v>
                </c:pt>
                <c:pt idx="13">
                  <c:v>10.285714285714288</c:v>
                </c:pt>
                <c:pt idx="14">
                  <c:v>11.733333333333338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73216"/>
        <c:axId val="50473792"/>
      </c:scatterChart>
      <c:valAx>
        <c:axId val="5047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473792"/>
        <c:crosses val="autoZero"/>
        <c:crossBetween val="midCat"/>
      </c:valAx>
      <c:valAx>
        <c:axId val="50473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0473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'3 15ER'!$G$2:$G$15</c:f>
              <c:numCache>
                <c:formatCode>General</c:formatCode>
                <c:ptCount val="14"/>
                <c:pt idx="0">
                  <c:v>15.789473684210467</c:v>
                </c:pt>
                <c:pt idx="1">
                  <c:v>17.391304347826061</c:v>
                </c:pt>
                <c:pt idx="2">
                  <c:v>15.384615384615362</c:v>
                </c:pt>
                <c:pt idx="3">
                  <c:v>9.9999999999999645</c:v>
                </c:pt>
                <c:pt idx="4">
                  <c:v>21.21212121212119</c:v>
                </c:pt>
                <c:pt idx="5">
                  <c:v>25.000000000000131</c:v>
                </c:pt>
                <c:pt idx="6">
                  <c:v>14.285714285714363</c:v>
                </c:pt>
                <c:pt idx="7">
                  <c:v>0</c:v>
                </c:pt>
                <c:pt idx="8">
                  <c:v>28.571428571428601</c:v>
                </c:pt>
                <c:pt idx="9">
                  <c:v>0</c:v>
                </c:pt>
                <c:pt idx="10">
                  <c:v>-14.285714285714363</c:v>
                </c:pt>
                <c:pt idx="11">
                  <c:v>29.999999999999986</c:v>
                </c:pt>
                <c:pt idx="12">
                  <c:v>-25.000000000000131</c:v>
                </c:pt>
                <c:pt idx="13">
                  <c:v>42.857142857142833</c:v>
                </c:pt>
              </c:numCache>
            </c:numRef>
          </c:xVal>
          <c:yVal>
            <c:numRef>
              <c:f>'3 15ER'!$H$2:$H$15</c:f>
              <c:numCache>
                <c:formatCode>General</c:formatCode>
                <c:ptCount val="14"/>
                <c:pt idx="0">
                  <c:v>9.4947368421052616</c:v>
                </c:pt>
                <c:pt idx="1">
                  <c:v>9.6260869565217373</c:v>
                </c:pt>
                <c:pt idx="2">
                  <c:v>9.4615384615384599</c:v>
                </c:pt>
                <c:pt idx="3">
                  <c:v>9.02</c:v>
                </c:pt>
                <c:pt idx="4">
                  <c:v>9.9393939393939394</c:v>
                </c:pt>
                <c:pt idx="5">
                  <c:v>9.8999999999999968</c:v>
                </c:pt>
                <c:pt idx="6">
                  <c:v>9.4285714285714288</c:v>
                </c:pt>
                <c:pt idx="7">
                  <c:v>8.7999999999999989</c:v>
                </c:pt>
                <c:pt idx="8">
                  <c:v>10.057142857142859</c:v>
                </c:pt>
                <c:pt idx="9">
                  <c:v>9.0000000000000018</c:v>
                </c:pt>
                <c:pt idx="10">
                  <c:v>8.485714285714284</c:v>
                </c:pt>
                <c:pt idx="11">
                  <c:v>10.080000000000002</c:v>
                </c:pt>
                <c:pt idx="12">
                  <c:v>8.2499999999999982</c:v>
                </c:pt>
                <c:pt idx="13">
                  <c:v>10.285714285714288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75520"/>
        <c:axId val="50476096"/>
      </c:scatterChart>
      <c:valAx>
        <c:axId val="5047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476096"/>
        <c:crosses val="autoZero"/>
        <c:crossBetween val="midCat"/>
      </c:valAx>
      <c:valAx>
        <c:axId val="50476096"/>
        <c:scaling>
          <c:orientation val="minMax"/>
          <c:min val="7"/>
        </c:scaling>
        <c:delete val="0"/>
        <c:axPos val="l"/>
        <c:numFmt formatCode="General" sourceLinked="1"/>
        <c:majorTickMark val="out"/>
        <c:minorTickMark val="none"/>
        <c:tickLblPos val="nextTo"/>
        <c:crossAx val="50475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55794505734664E-2"/>
          <c:y val="8.1699607139779737E-2"/>
          <c:w val="0.82196406214582363"/>
          <c:h val="0.78431622854188543"/>
        </c:manualLayout>
      </c:layout>
      <c:scatterChart>
        <c:scatterStyle val="lineMarker"/>
        <c:varyColors val="0"/>
        <c:ser>
          <c:idx val="0"/>
          <c:order val="0"/>
          <c:tx>
            <c:v>igazi</c:v>
          </c:tx>
          <c:spPr>
            <a:ln w="28575">
              <a:noFill/>
            </a:ln>
          </c:spPr>
          <c:xVal>
            <c:numRef>
              <c:f>x_linearizálás!$B$3:$B$8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x_linearizálás!$C$3:$C$8</c:f>
            </c:numRef>
          </c:yVal>
          <c:smooth val="0"/>
        </c:ser>
        <c:ser>
          <c:idx val="1"/>
          <c:order val="1"/>
          <c:tx>
            <c:v>adat</c:v>
          </c:tx>
          <c:spPr>
            <a:ln w="28575">
              <a:noFill/>
            </a:ln>
          </c:spPr>
          <c:xVal>
            <c:numRef>
              <c:f>'linearizálás szürke'!$B$3:$B$8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'linearizálás szürke'!$D$3:$D$8</c:f>
              <c:numCache>
                <c:formatCode>General</c:formatCode>
                <c:ptCount val="6"/>
                <c:pt idx="0">
                  <c:v>8.2000000000000003E-2</c:v>
                </c:pt>
                <c:pt idx="1">
                  <c:v>4.3999999999999997E-2</c:v>
                </c:pt>
                <c:pt idx="2">
                  <c:v>3.5999999999999997E-2</c:v>
                </c:pt>
                <c:pt idx="3">
                  <c:v>0.03</c:v>
                </c:pt>
                <c:pt idx="4">
                  <c:v>2.1999999999999999E-2</c:v>
                </c:pt>
                <c:pt idx="5">
                  <c:v>1.6E-2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77824"/>
        <c:axId val="50478400"/>
      </c:scatterChart>
      <c:valAx>
        <c:axId val="5047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478400"/>
        <c:crosses val="autoZero"/>
        <c:crossBetween val="midCat"/>
      </c:valAx>
      <c:valAx>
        <c:axId val="50478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477824"/>
        <c:crosses val="autoZero"/>
        <c:crossBetween val="midCat"/>
      </c:valAx>
    </c:plotArea>
    <c:plotVisOnly val="1"/>
    <c:dispBlanksAs val="gap"/>
    <c:showDLblsOverMax val="0"/>
  </c:chart>
  <c:printSettings>
    <c:headerFooter alignWithMargins="0"/>
    <c:pageMargins b="1" l="0.75000000000000089" r="0.75000000000000089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86136401540905E-2"/>
          <c:y val="8.0906404563627077E-2"/>
          <c:w val="0.83766799416234117"/>
          <c:h val="0.78641025235845363"/>
        </c:manualLayout>
      </c:layout>
      <c:scatterChart>
        <c:scatterStyle val="lineMarker"/>
        <c:varyColors val="0"/>
        <c:ser>
          <c:idx val="0"/>
          <c:order val="0"/>
          <c:tx>
            <c:v>igazi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1950709686417533"/>
                  <c:y val="4.2071328128864258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u-HU"/>
                </a:p>
              </c:txPr>
            </c:trendlineLbl>
          </c:trendline>
          <c:xVal>
            <c:numRef>
              <c:f>x_linearizálás!$B$3:$B$8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x_linearizálás!$E$3:$E$8</c:f>
            </c:numRef>
          </c:yVal>
          <c:smooth val="0"/>
        </c:ser>
        <c:ser>
          <c:idx val="1"/>
          <c:order val="1"/>
          <c:tx>
            <c:v>adat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299795904494819"/>
                  <c:y val="0.3549079666012625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y = 0,1019x + 2,5837
R² = 0,9959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'linearizálás szürke'!$B$3:$B$8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'linearizálás szürke'!$F$3:$F$8</c:f>
              <c:numCache>
                <c:formatCode>General</c:formatCode>
                <c:ptCount val="6"/>
                <c:pt idx="0">
                  <c:v>12.195121951219512</c:v>
                </c:pt>
                <c:pt idx="1">
                  <c:v>22.72727272727273</c:v>
                </c:pt>
                <c:pt idx="2">
                  <c:v>27.777777777777779</c:v>
                </c:pt>
                <c:pt idx="3">
                  <c:v>33.333333333333336</c:v>
                </c:pt>
                <c:pt idx="4">
                  <c:v>45.45454545454546</c:v>
                </c:pt>
                <c:pt idx="5">
                  <c:v>62.5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85408"/>
        <c:axId val="96585984"/>
      </c:scatterChart>
      <c:valAx>
        <c:axId val="9658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96585984"/>
        <c:crosses val="autoZero"/>
        <c:crossBetween val="midCat"/>
      </c:valAx>
      <c:valAx>
        <c:axId val="96585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96585408"/>
        <c:crosses val="autoZero"/>
        <c:crossBetween val="midCat"/>
      </c:valAx>
    </c:plotArea>
    <c:plotVisOnly val="1"/>
    <c:dispBlanksAs val="gap"/>
    <c:showDLblsOverMax val="0"/>
  </c:chart>
  <c:printSettings>
    <c:headerFooter alignWithMargins="0"/>
    <c:pageMargins b="1" l="0.75000000000000089" r="0.75000000000000089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55794505734664E-2"/>
          <c:y val="8.1699607139779737E-2"/>
          <c:w val="0.82196406214582363"/>
          <c:h val="0.78431622854188543"/>
        </c:manualLayout>
      </c:layout>
      <c:scatterChart>
        <c:scatterStyle val="lineMarker"/>
        <c:varyColors val="0"/>
        <c:ser>
          <c:idx val="0"/>
          <c:order val="0"/>
          <c:tx>
            <c:v>igazi</c:v>
          </c:tx>
          <c:spPr>
            <a:ln w="28575">
              <a:noFill/>
            </a:ln>
          </c:spPr>
          <c:xVal>
            <c:numRef>
              <c:f>x_linearizálás!$B$3:$B$8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x_linearizálás!$C$3:$C$8</c:f>
            </c:numRef>
          </c:yVal>
          <c:smooth val="0"/>
        </c:ser>
        <c:ser>
          <c:idx val="1"/>
          <c:order val="1"/>
          <c:tx>
            <c:v>adat</c:v>
          </c:tx>
          <c:spPr>
            <a:ln w="28575">
              <a:noFill/>
            </a:ln>
          </c:spPr>
          <c:xVal>
            <c:numRef>
              <c:f>x_linearizálás!$B$3:$B$8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x_linearizálás!$D$3:$D$8</c:f>
              <c:numCache>
                <c:formatCode>General</c:formatCode>
                <c:ptCount val="6"/>
                <c:pt idx="0">
                  <c:v>8.2000000000000003E-2</c:v>
                </c:pt>
                <c:pt idx="1">
                  <c:v>4.3999999999999997E-2</c:v>
                </c:pt>
                <c:pt idx="2">
                  <c:v>3.5999999999999997E-2</c:v>
                </c:pt>
                <c:pt idx="3">
                  <c:v>0.03</c:v>
                </c:pt>
                <c:pt idx="4">
                  <c:v>2.1999999999999999E-2</c:v>
                </c:pt>
                <c:pt idx="5">
                  <c:v>1.6E-2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87712"/>
        <c:axId val="96588288"/>
      </c:scatterChart>
      <c:valAx>
        <c:axId val="96587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96588288"/>
        <c:crosses val="autoZero"/>
        <c:crossBetween val="midCat"/>
      </c:valAx>
      <c:valAx>
        <c:axId val="96588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96587712"/>
        <c:crosses val="autoZero"/>
        <c:crossBetween val="midCat"/>
      </c:valAx>
    </c:plotArea>
    <c:plotVisOnly val="1"/>
    <c:dispBlanksAs val="gap"/>
    <c:showDLblsOverMax val="0"/>
  </c:chart>
  <c:printSettings>
    <c:headerFooter alignWithMargins="0"/>
    <c:pageMargins b="1" l="0.75000000000000089" r="0.75000000000000089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86136401540905E-2"/>
          <c:y val="8.0906404563627077E-2"/>
          <c:w val="0.83766799416234117"/>
          <c:h val="0.78641025235845363"/>
        </c:manualLayout>
      </c:layout>
      <c:scatterChart>
        <c:scatterStyle val="lineMarker"/>
        <c:varyColors val="0"/>
        <c:ser>
          <c:idx val="0"/>
          <c:order val="0"/>
          <c:tx>
            <c:v>igazi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1950709686417533"/>
                  <c:y val="4.2071328128864258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u-HU"/>
                </a:p>
              </c:txPr>
            </c:trendlineLbl>
          </c:trendline>
          <c:xVal>
            <c:numRef>
              <c:f>x_linearizálás!$B$3:$B$8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x_linearizálás!$E$3:$E$8</c:f>
            </c:numRef>
          </c:yVal>
          <c:smooth val="0"/>
        </c:ser>
        <c:ser>
          <c:idx val="1"/>
          <c:order val="1"/>
          <c:tx>
            <c:v>adat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1299795904494819"/>
                  <c:y val="0.3549079666012625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y = 0,1019x + 2,5837
R² = 0,9959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x_linearizálás!$B$3:$B$8</c:f>
              <c:numCache>
                <c:formatCode>General</c:formatCode>
                <c:ptCount val="6"/>
                <c:pt idx="0">
                  <c:v>100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400</c:v>
                </c:pt>
                <c:pt idx="5">
                  <c:v>600</c:v>
                </c:pt>
              </c:numCache>
            </c:numRef>
          </c:xVal>
          <c:yVal>
            <c:numRef>
              <c:f>x_linearizálás!$F$3:$F$8</c:f>
              <c:numCache>
                <c:formatCode>General</c:formatCode>
                <c:ptCount val="6"/>
                <c:pt idx="0">
                  <c:v>12.195121951219512</c:v>
                </c:pt>
                <c:pt idx="1">
                  <c:v>22.72727272727273</c:v>
                </c:pt>
                <c:pt idx="2">
                  <c:v>27.777777777777779</c:v>
                </c:pt>
                <c:pt idx="3">
                  <c:v>33.333333333333336</c:v>
                </c:pt>
                <c:pt idx="4">
                  <c:v>45.45454545454546</c:v>
                </c:pt>
                <c:pt idx="5">
                  <c:v>62.5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90016"/>
        <c:axId val="96590592"/>
      </c:scatterChart>
      <c:valAx>
        <c:axId val="9659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96590592"/>
        <c:crosses val="autoZero"/>
        <c:crossBetween val="midCat"/>
      </c:valAx>
      <c:valAx>
        <c:axId val="96590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96590016"/>
        <c:crosses val="autoZero"/>
        <c:crossBetween val="midCat"/>
      </c:valAx>
    </c:plotArea>
    <c:plotVisOnly val="1"/>
    <c:dispBlanksAs val="gap"/>
    <c:showDLblsOverMax val="0"/>
  </c:chart>
  <c:printSettings>
    <c:headerFooter alignWithMargins="0"/>
    <c:pageMargins b="1" l="0.75000000000000089" r="0.750000000000000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44</xdr:row>
      <xdr:rowOff>152400</xdr:rowOff>
    </xdr:from>
    <xdr:to>
      <xdr:col>8</xdr:col>
      <xdr:colOff>142875</xdr:colOff>
      <xdr:row>61</xdr:row>
      <xdr:rowOff>142875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504825</xdr:colOff>
      <xdr:row>44</xdr:row>
      <xdr:rowOff>123825</xdr:rowOff>
    </xdr:from>
    <xdr:to>
      <xdr:col>16</xdr:col>
      <xdr:colOff>200025</xdr:colOff>
      <xdr:row>61</xdr:row>
      <xdr:rowOff>114300</xdr:rowOff>
    </xdr:to>
    <xdr:graphicFrame macro="">
      <xdr:nvGraphicFramePr>
        <xdr:cNvPr id="6" name="Diagra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440530</xdr:colOff>
      <xdr:row>1</xdr:row>
      <xdr:rowOff>92868</xdr:rowOff>
    </xdr:from>
    <xdr:to>
      <xdr:col>10</xdr:col>
      <xdr:colOff>154780</xdr:colOff>
      <xdr:row>19</xdr:row>
      <xdr:rowOff>136921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95251</xdr:colOff>
      <xdr:row>1</xdr:row>
      <xdr:rowOff>85725</xdr:rowOff>
    </xdr:from>
    <xdr:to>
      <xdr:col>22</xdr:col>
      <xdr:colOff>95251</xdr:colOff>
      <xdr:row>20</xdr:row>
      <xdr:rowOff>47625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489088</xdr:colOff>
      <xdr:row>30</xdr:row>
      <xdr:rowOff>120927</xdr:rowOff>
    </xdr:from>
    <xdr:to>
      <xdr:col>15</xdr:col>
      <xdr:colOff>489088</xdr:colOff>
      <xdr:row>39</xdr:row>
      <xdr:rowOff>40999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44</xdr:row>
      <xdr:rowOff>38100</xdr:rowOff>
    </xdr:from>
    <xdr:to>
      <xdr:col>16</xdr:col>
      <xdr:colOff>76200</xdr:colOff>
      <xdr:row>58</xdr:row>
      <xdr:rowOff>114300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619125</xdr:colOff>
      <xdr:row>44</xdr:row>
      <xdr:rowOff>66674</xdr:rowOff>
    </xdr:from>
    <xdr:to>
      <xdr:col>24</xdr:col>
      <xdr:colOff>390525</xdr:colOff>
      <xdr:row>59</xdr:row>
      <xdr:rowOff>161924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18</xdr:row>
      <xdr:rowOff>66675</xdr:rowOff>
    </xdr:from>
    <xdr:to>
      <xdr:col>17</xdr:col>
      <xdr:colOff>266700</xdr:colOff>
      <xdr:row>32</xdr:row>
      <xdr:rowOff>142875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314325</xdr:colOff>
      <xdr:row>33</xdr:row>
      <xdr:rowOff>133349</xdr:rowOff>
    </xdr:from>
    <xdr:to>
      <xdr:col>17</xdr:col>
      <xdr:colOff>276225</xdr:colOff>
      <xdr:row>49</xdr:row>
      <xdr:rowOff>66674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16</xdr:row>
      <xdr:rowOff>57150</xdr:rowOff>
    </xdr:from>
    <xdr:to>
      <xdr:col>7</xdr:col>
      <xdr:colOff>561975</xdr:colOff>
      <xdr:row>27</xdr:row>
      <xdr:rowOff>133350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161925</xdr:colOff>
      <xdr:row>30</xdr:row>
      <xdr:rowOff>1</xdr:rowOff>
    </xdr:from>
    <xdr:to>
      <xdr:col>8</xdr:col>
      <xdr:colOff>514350</xdr:colOff>
      <xdr:row>51</xdr:row>
      <xdr:rowOff>95250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400708</xdr:colOff>
      <xdr:row>22</xdr:row>
      <xdr:rowOff>126124</xdr:rowOff>
    </xdr:from>
    <xdr:to>
      <xdr:col>16</xdr:col>
      <xdr:colOff>85397</xdr:colOff>
      <xdr:row>39</xdr:row>
      <xdr:rowOff>77514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328612</xdr:colOff>
      <xdr:row>1</xdr:row>
      <xdr:rowOff>114300</xdr:rowOff>
    </xdr:from>
    <xdr:to>
      <xdr:col>10</xdr:col>
      <xdr:colOff>195262</xdr:colOff>
      <xdr:row>18</xdr:row>
      <xdr:rowOff>104775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</xdr:colOff>
      <xdr:row>3</xdr:row>
      <xdr:rowOff>114300</xdr:rowOff>
    </xdr:from>
    <xdr:to>
      <xdr:col>10</xdr:col>
      <xdr:colOff>557212</xdr:colOff>
      <xdr:row>20</xdr:row>
      <xdr:rowOff>104775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pont_&#250;jab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nka1"/>
      <sheetName val="Munka2"/>
      <sheetName val="Munka3"/>
    </sheetNames>
    <sheetDataSet>
      <sheetData sheetId="0">
        <row r="11">
          <cell r="F11">
            <v>0.10188436317738023</v>
          </cell>
          <cell r="M11">
            <v>1.0610576337403317E-5</v>
          </cell>
        </row>
        <row r="12">
          <cell r="F12">
            <v>2.5836632276658982</v>
          </cell>
          <cell r="M12">
            <v>1.2776902339623162</v>
          </cell>
        </row>
      </sheetData>
      <sheetData sheetId="1" refreshError="1"/>
      <sheetData sheetId="2">
        <row r="9">
          <cell r="B9">
            <v>9.8319579841499198</v>
          </cell>
        </row>
        <row r="10">
          <cell r="B10">
            <v>26.558990450733472</v>
          </cell>
        </row>
      </sheetData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60" zoomScaleNormal="160" workbookViewId="0">
      <selection activeCell="E18" sqref="E18"/>
    </sheetView>
  </sheetViews>
  <sheetFormatPr defaultRowHeight="12.75" x14ac:dyDescent="0.2"/>
  <sheetData>
    <row r="1" spans="1:9" ht="18.75" x14ac:dyDescent="0.35">
      <c r="A1" s="28" t="s">
        <v>33</v>
      </c>
      <c r="G1" s="28" t="s">
        <v>6</v>
      </c>
    </row>
    <row r="2" spans="1:9" ht="15.75" x14ac:dyDescent="0.25">
      <c r="A2" s="29" t="s">
        <v>34</v>
      </c>
      <c r="G2" s="32" t="s">
        <v>35</v>
      </c>
    </row>
    <row r="3" spans="1:9" x14ac:dyDescent="0.2">
      <c r="A3" s="30"/>
      <c r="G3" s="30"/>
    </row>
    <row r="4" spans="1:9" ht="15" x14ac:dyDescent="0.2">
      <c r="A4" s="31">
        <v>100</v>
      </c>
      <c r="B4">
        <f>A4-$A$11</f>
        <v>-208.33333333333331</v>
      </c>
      <c r="C4">
        <f>B4^2</f>
        <v>43402.777777777766</v>
      </c>
      <c r="G4" s="31">
        <v>8.2000000000000003E-2</v>
      </c>
      <c r="H4">
        <f>G4-$G$11</f>
        <v>4.3666666666666673E-2</v>
      </c>
      <c r="I4">
        <f>H4^2</f>
        <v>1.9067777777777783E-3</v>
      </c>
    </row>
    <row r="5" spans="1:9" ht="15" x14ac:dyDescent="0.2">
      <c r="A5" s="31">
        <v>200</v>
      </c>
      <c r="B5">
        <f t="shared" ref="B5:B9" si="0">A5-$A$11</f>
        <v>-108.33333333333331</v>
      </c>
      <c r="C5">
        <f t="shared" ref="C5:C9" si="1">B5^2</f>
        <v>11736.111111111108</v>
      </c>
      <c r="G5" s="31">
        <v>4.3999999999999997E-2</v>
      </c>
      <c r="H5">
        <f t="shared" ref="H5:H9" si="2">G5-$G$11</f>
        <v>5.6666666666666671E-3</v>
      </c>
      <c r="I5">
        <f t="shared" ref="I5:I9" si="3">H5^2</f>
        <v>3.2111111111111114E-5</v>
      </c>
    </row>
    <row r="6" spans="1:9" ht="15" x14ac:dyDescent="0.2">
      <c r="A6" s="31">
        <v>250</v>
      </c>
      <c r="B6">
        <f t="shared" si="0"/>
        <v>-58.333333333333314</v>
      </c>
      <c r="C6">
        <f t="shared" si="1"/>
        <v>3402.7777777777756</v>
      </c>
      <c r="G6" s="31">
        <v>3.5999999999999997E-2</v>
      </c>
      <c r="H6">
        <f t="shared" si="2"/>
        <v>-2.3333333333333331E-3</v>
      </c>
      <c r="I6">
        <f t="shared" si="3"/>
        <v>5.444444444444443E-6</v>
      </c>
    </row>
    <row r="7" spans="1:9" ht="15" x14ac:dyDescent="0.2">
      <c r="A7" s="31">
        <v>300</v>
      </c>
      <c r="B7">
        <f t="shared" si="0"/>
        <v>-8.3333333333333144</v>
      </c>
      <c r="C7">
        <f t="shared" si="1"/>
        <v>69.44444444444413</v>
      </c>
      <c r="G7" s="33">
        <v>0.03</v>
      </c>
      <c r="H7">
        <f t="shared" si="2"/>
        <v>-8.3333333333333315E-3</v>
      </c>
      <c r="I7">
        <f t="shared" si="3"/>
        <v>6.9444444444444417E-5</v>
      </c>
    </row>
    <row r="8" spans="1:9" ht="15" x14ac:dyDescent="0.2">
      <c r="A8" s="31">
        <v>400</v>
      </c>
      <c r="B8">
        <f t="shared" si="0"/>
        <v>91.666666666666686</v>
      </c>
      <c r="C8">
        <f t="shared" si="1"/>
        <v>8402.777777777781</v>
      </c>
      <c r="G8" s="31">
        <v>2.1999999999999999E-2</v>
      </c>
      <c r="H8">
        <f t="shared" si="2"/>
        <v>-1.6333333333333332E-2</v>
      </c>
      <c r="I8">
        <f t="shared" si="3"/>
        <v>2.6677777777777773E-4</v>
      </c>
    </row>
    <row r="9" spans="1:9" ht="15" x14ac:dyDescent="0.2">
      <c r="A9" s="31">
        <v>600</v>
      </c>
      <c r="B9">
        <f t="shared" si="0"/>
        <v>291.66666666666669</v>
      </c>
      <c r="C9">
        <f t="shared" si="1"/>
        <v>85069.444444444453</v>
      </c>
      <c r="G9" s="31">
        <v>1.6E-2</v>
      </c>
      <c r="H9">
        <f t="shared" si="2"/>
        <v>-2.233333333333333E-2</v>
      </c>
      <c r="I9">
        <f t="shared" si="3"/>
        <v>4.9877777777777767E-4</v>
      </c>
    </row>
    <row r="11" spans="1:9" x14ac:dyDescent="0.2">
      <c r="A11" s="47">
        <f>AVERAGE(A4:A9)</f>
        <v>308.33333333333331</v>
      </c>
      <c r="G11" s="47">
        <f>AVERAGE(G4:G9)</f>
        <v>3.833333333333333E-2</v>
      </c>
    </row>
    <row r="12" spans="1:9" x14ac:dyDescent="0.2">
      <c r="B12">
        <f>SUM(B4:B9)</f>
        <v>0</v>
      </c>
      <c r="C12">
        <f t="shared" ref="C12:I12" si="4">SUM(C4:C9)</f>
        <v>152083.33333333331</v>
      </c>
      <c r="H12">
        <f t="shared" si="4"/>
        <v>0</v>
      </c>
      <c r="I12">
        <f t="shared" si="4"/>
        <v>2.7793333333333333E-3</v>
      </c>
    </row>
    <row r="14" spans="1:9" x14ac:dyDescent="0.2">
      <c r="C14" s="48">
        <f>SQRT(C12/6/5)</f>
        <v>71.200031210979418</v>
      </c>
      <c r="D14" s="4"/>
      <c r="E14" s="4"/>
      <c r="F14" s="4"/>
      <c r="G14" s="4"/>
      <c r="H14" s="4"/>
      <c r="I14" s="48">
        <f t="shared" ref="I14" si="5">SQRT(I12/6/5)</f>
        <v>9.625198410653386E-3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zoomScale="160" zoomScaleNormal="160" workbookViewId="0">
      <selection activeCell="A4" sqref="A4:B9"/>
    </sheetView>
  </sheetViews>
  <sheetFormatPr defaultRowHeight="12.75" x14ac:dyDescent="0.2"/>
  <sheetData>
    <row r="1" spans="1:2" ht="18.75" x14ac:dyDescent="0.35">
      <c r="A1" s="14" t="s">
        <v>33</v>
      </c>
      <c r="B1" s="14" t="s">
        <v>6</v>
      </c>
    </row>
    <row r="2" spans="1:2" ht="15.75" x14ac:dyDescent="0.25">
      <c r="A2" s="23" t="s">
        <v>34</v>
      </c>
      <c r="B2" s="24" t="s">
        <v>35</v>
      </c>
    </row>
    <row r="4" spans="1:2" ht="15" x14ac:dyDescent="0.2">
      <c r="A4" s="15">
        <v>100</v>
      </c>
      <c r="B4" s="15">
        <v>8.2000000000000003E-2</v>
      </c>
    </row>
    <row r="5" spans="1:2" ht="15" x14ac:dyDescent="0.2">
      <c r="A5" s="15">
        <v>200</v>
      </c>
      <c r="B5" s="15">
        <v>4.3999999999999997E-2</v>
      </c>
    </row>
    <row r="6" spans="1:2" ht="15" x14ac:dyDescent="0.2">
      <c r="A6" s="15">
        <v>250</v>
      </c>
      <c r="B6" s="15">
        <v>3.5999999999999997E-2</v>
      </c>
    </row>
    <row r="7" spans="1:2" ht="15" x14ac:dyDescent="0.2">
      <c r="A7" s="15">
        <v>300</v>
      </c>
      <c r="B7" s="25">
        <v>0.03</v>
      </c>
    </row>
    <row r="8" spans="1:2" ht="15" x14ac:dyDescent="0.2">
      <c r="A8" s="15">
        <v>400</v>
      </c>
      <c r="B8" s="15">
        <v>2.1999999999999999E-2</v>
      </c>
    </row>
    <row r="9" spans="1:2" ht="15" x14ac:dyDescent="0.2">
      <c r="A9" s="15">
        <v>600</v>
      </c>
      <c r="B9" s="15">
        <v>1.6E-2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115" zoomScaleNormal="115" workbookViewId="0">
      <selection activeCell="G18" sqref="G18"/>
    </sheetView>
  </sheetViews>
  <sheetFormatPr defaultRowHeight="12.75" x14ac:dyDescent="0.2"/>
  <cols>
    <col min="1" max="1" width="6.42578125" style="6" customWidth="1"/>
    <col min="2" max="2" width="6.85546875" style="6" customWidth="1"/>
    <col min="3" max="3" width="1.5703125" style="6" customWidth="1"/>
    <col min="4" max="4" width="4" style="6" customWidth="1"/>
    <col min="5" max="5" width="4.140625" style="6" customWidth="1"/>
    <col min="6" max="6" width="1.7109375" style="6" customWidth="1"/>
    <col min="7" max="7" width="8.140625" style="6" customWidth="1"/>
    <col min="8" max="8" width="8.28515625" style="6" customWidth="1"/>
    <col min="9" max="10" width="6.7109375" style="6" customWidth="1"/>
    <col min="11" max="16384" width="9.140625" style="6"/>
  </cols>
  <sheetData>
    <row r="1" spans="1:10" x14ac:dyDescent="0.2">
      <c r="A1" s="13" t="s">
        <v>11</v>
      </c>
      <c r="B1" s="13" t="s">
        <v>14</v>
      </c>
      <c r="G1" s="12" t="s">
        <v>21</v>
      </c>
      <c r="H1" s="12" t="s">
        <v>20</v>
      </c>
    </row>
    <row r="2" spans="1:10" x14ac:dyDescent="0.2">
      <c r="A2" s="7">
        <v>100</v>
      </c>
      <c r="B2" s="7">
        <v>8.2000000000000003E-2</v>
      </c>
      <c r="D2" s="6">
        <v>1</v>
      </c>
      <c r="E2" s="6">
        <v>2</v>
      </c>
      <c r="G2" s="6">
        <f>(B3*A3-B2*A2)/(B2-B3)</f>
        <v>15.789473684210467</v>
      </c>
      <c r="H2" s="6">
        <f>B2*B3*(A3-A2)/(B2-B3)</f>
        <v>9.4947368421052616</v>
      </c>
      <c r="I2" s="11">
        <f t="shared" ref="I2:I16" si="0">(G2-$G$18)^2</f>
        <v>26.830544989469633</v>
      </c>
      <c r="J2" s="11">
        <f t="shared" ref="J2:J16" si="1">(H2-$H$18)^2</f>
        <v>5.787961071605412E-3</v>
      </c>
    </row>
    <row r="3" spans="1:10" x14ac:dyDescent="0.2">
      <c r="A3" s="7">
        <v>200</v>
      </c>
      <c r="B3" s="7">
        <v>4.3999999999999997E-2</v>
      </c>
      <c r="D3" s="6">
        <v>1</v>
      </c>
      <c r="E3" s="6">
        <v>3</v>
      </c>
      <c r="G3" s="6">
        <f>(B4*A4-B2*A2)/(B2-B4)</f>
        <v>17.391304347826061</v>
      </c>
      <c r="H3" s="6">
        <f>B2*B4*(A4-A2)/(B2-B4)</f>
        <v>9.6260869565217373</v>
      </c>
      <c r="I3" s="11">
        <f t="shared" si="0"/>
        <v>12.802014431030653</v>
      </c>
      <c r="J3" s="11">
        <f t="shared" si="1"/>
        <v>3.0549347164200882E-3</v>
      </c>
    </row>
    <row r="4" spans="1:10" x14ac:dyDescent="0.2">
      <c r="A4" s="7">
        <v>250</v>
      </c>
      <c r="B4" s="7">
        <v>3.5999999999999997E-2</v>
      </c>
      <c r="D4" s="6">
        <v>1</v>
      </c>
      <c r="E4" s="6">
        <v>4</v>
      </c>
      <c r="G4" s="6">
        <f>(B5*A5-B2*A2)/(B2-B5)</f>
        <v>15.384615384615362</v>
      </c>
      <c r="H4" s="6">
        <f>B2*B5*(A5-A2)/(B2-B5)</f>
        <v>9.4615384615384599</v>
      </c>
      <c r="I4" s="11">
        <f t="shared" si="0"/>
        <v>31.188642229657326</v>
      </c>
      <c r="J4" s="11">
        <f t="shared" si="1"/>
        <v>1.1941469532713645E-2</v>
      </c>
    </row>
    <row r="5" spans="1:10" x14ac:dyDescent="0.2">
      <c r="A5" s="7">
        <v>300</v>
      </c>
      <c r="B5" s="26">
        <v>0.03</v>
      </c>
      <c r="D5" s="6">
        <v>1</v>
      </c>
      <c r="E5" s="6">
        <v>5</v>
      </c>
      <c r="G5" s="6">
        <f>(B6*A6-B2*A2)/(B2-B6)</f>
        <v>9.9999999999999645</v>
      </c>
      <c r="H5" s="6">
        <f>B2*B6*(A6-A2)/(B2-B6)</f>
        <v>9.02</v>
      </c>
      <c r="I5" s="11">
        <f t="shared" si="0"/>
        <v>120.32542459298483</v>
      </c>
      <c r="J5" s="11">
        <f t="shared" si="1"/>
        <v>0.30339770696423707</v>
      </c>
    </row>
    <row r="6" spans="1:10" x14ac:dyDescent="0.2">
      <c r="A6" s="7">
        <v>400</v>
      </c>
      <c r="B6" s="7">
        <v>2.1999999999999999E-2</v>
      </c>
      <c r="D6" s="6">
        <v>1</v>
      </c>
      <c r="E6" s="6">
        <v>6</v>
      </c>
      <c r="G6" s="6">
        <f>(B7*A7-B2*A2)/(B2-B7)</f>
        <v>21.21212121212119</v>
      </c>
      <c r="H6" s="6">
        <f>B2*B7*(A7-A2)/(B2-B7)</f>
        <v>9.9393939393939394</v>
      </c>
      <c r="I6" s="11">
        <f t="shared" si="0"/>
        <v>5.8964750905321231E-2</v>
      </c>
      <c r="J6" s="11">
        <f t="shared" si="1"/>
        <v>0.13585007139013996</v>
      </c>
    </row>
    <row r="7" spans="1:10" x14ac:dyDescent="0.2">
      <c r="A7" s="7">
        <v>600</v>
      </c>
      <c r="B7" s="7">
        <v>1.6E-2</v>
      </c>
      <c r="D7" s="6">
        <v>2</v>
      </c>
      <c r="E7" s="6">
        <v>3</v>
      </c>
      <c r="G7" s="6">
        <f>(B4*A4-B3*A3)/(B3-B4)</f>
        <v>25.000000000000131</v>
      </c>
      <c r="H7" s="6">
        <f>B3*B4*(A4-A3)/(B3-B4)</f>
        <v>9.8999999999999968</v>
      </c>
      <c r="I7" s="11">
        <f t="shared" si="0"/>
        <v>16.246585811629185</v>
      </c>
      <c r="J7" s="11">
        <f t="shared" si="1"/>
        <v>0.10836243986672514</v>
      </c>
    </row>
    <row r="8" spans="1:10" x14ac:dyDescent="0.2">
      <c r="D8" s="6">
        <v>2</v>
      </c>
      <c r="E8" s="6">
        <v>4</v>
      </c>
      <c r="G8" s="6">
        <f>(B5*A5-B3*A3)/(B3-B5)</f>
        <v>14.285714285714363</v>
      </c>
      <c r="H8" s="6">
        <f>B3*B5*(A5-A3)/(B3-B5)</f>
        <v>9.4285714285714288</v>
      </c>
      <c r="I8" s="11">
        <f t="shared" si="0"/>
        <v>44.670246165656835</v>
      </c>
      <c r="J8" s="11">
        <f t="shared" si="1"/>
        <v>2.0233373771005151E-2</v>
      </c>
    </row>
    <row r="9" spans="1:10" x14ac:dyDescent="0.2">
      <c r="D9" s="6">
        <v>2</v>
      </c>
      <c r="E9" s="6">
        <v>5</v>
      </c>
      <c r="G9" s="49">
        <f>(B6*A6-B3*A3)/(B3-B6)</f>
        <v>0</v>
      </c>
      <c r="H9" s="6">
        <f>B3*B6*(A6-A3)/(B3-B6)</f>
        <v>8.7999999999999989</v>
      </c>
      <c r="I9" s="11">
        <f t="shared" si="0"/>
        <v>439.71131711388801</v>
      </c>
      <c r="J9" s="11">
        <f t="shared" si="1"/>
        <v>0.59415652373861561</v>
      </c>
    </row>
    <row r="10" spans="1:10" x14ac:dyDescent="0.2">
      <c r="D10" s="6">
        <v>2</v>
      </c>
      <c r="E10" s="6">
        <v>6</v>
      </c>
      <c r="G10" s="6">
        <f>(B7*A7-B3*A3)/(B3-B7)</f>
        <v>28.571428571428601</v>
      </c>
      <c r="H10" s="6">
        <f>B3*B7*(A7-A3)/(B3-B7)</f>
        <v>10.057142857142859</v>
      </c>
      <c r="I10" s="11">
        <f t="shared" si="0"/>
        <v>57.792440523550638</v>
      </c>
      <c r="J10" s="11">
        <f t="shared" si="1"/>
        <v>0.23651430543605109</v>
      </c>
    </row>
    <row r="11" spans="1:10" x14ac:dyDescent="0.2">
      <c r="D11" s="6">
        <v>3</v>
      </c>
      <c r="E11" s="6">
        <v>4</v>
      </c>
      <c r="G11" s="49">
        <f>(B5*A5-B4*A4)/(B4-B5)</f>
        <v>0</v>
      </c>
      <c r="H11" s="6">
        <f>B4*B5*(A5-A4)/(B4-B5)</f>
        <v>9.0000000000000018</v>
      </c>
      <c r="I11" s="11">
        <f t="shared" si="0"/>
        <v>439.71131711388801</v>
      </c>
      <c r="J11" s="11">
        <f t="shared" si="1"/>
        <v>0.32583032667099615</v>
      </c>
    </row>
    <row r="12" spans="1:10" x14ac:dyDescent="0.2">
      <c r="D12" s="6">
        <v>3</v>
      </c>
      <c r="E12" s="6">
        <v>5</v>
      </c>
      <c r="G12" s="50">
        <f>(B6*A6-B4*A4)/(B4-B6)</f>
        <v>-14.285714285714363</v>
      </c>
      <c r="H12" s="6">
        <f>B4*B6*(A6-A4)/(B4-B6)</f>
        <v>8.485714285714284</v>
      </c>
      <c r="I12" s="11">
        <f t="shared" si="0"/>
        <v>1242.915653368246</v>
      </c>
      <c r="J12" s="11">
        <f t="shared" si="1"/>
        <v>1.177444629334667</v>
      </c>
    </row>
    <row r="13" spans="1:10" x14ac:dyDescent="0.2">
      <c r="D13" s="6">
        <v>3</v>
      </c>
      <c r="E13" s="6">
        <v>6</v>
      </c>
      <c r="G13" s="6">
        <f>(B7*A7-B4*A4)/(B4-B7)</f>
        <v>29.999999999999986</v>
      </c>
      <c r="H13" s="6">
        <f>B4*B7*(A7-A4)/(B4-B7)</f>
        <v>10.080000000000002</v>
      </c>
      <c r="I13" s="11">
        <f t="shared" si="0"/>
        <v>81.553639551175891</v>
      </c>
      <c r="J13" s="11">
        <f t="shared" si="1"/>
        <v>0.25926886250587494</v>
      </c>
    </row>
    <row r="14" spans="1:10" x14ac:dyDescent="0.2">
      <c r="D14" s="6">
        <v>4</v>
      </c>
      <c r="E14" s="6">
        <v>5</v>
      </c>
      <c r="G14" s="50">
        <f>(B6*A6-B5*A5)/(B5-B6)</f>
        <v>-25.000000000000131</v>
      </c>
      <c r="H14" s="6">
        <f>B5*B6*(A6-A5)/(B5-B6)</f>
        <v>8.2499999999999982</v>
      </c>
      <c r="I14" s="11">
        <f t="shared" si="0"/>
        <v>2113.1760484161596</v>
      </c>
      <c r="J14" s="11">
        <f t="shared" si="1"/>
        <v>1.7445535656745621</v>
      </c>
    </row>
    <row r="15" spans="1:10" x14ac:dyDescent="0.2">
      <c r="D15" s="6">
        <v>4</v>
      </c>
      <c r="E15" s="6">
        <v>6</v>
      </c>
      <c r="G15" s="6">
        <f>(B7*A7-B5*A5)/(B5-B7)</f>
        <v>42.857142857142833</v>
      </c>
      <c r="H15" s="6">
        <f>B5*B7*(A7-A5)/(B5-B7)</f>
        <v>10.285714285714288</v>
      </c>
      <c r="I15" s="11">
        <f t="shared" si="0"/>
        <v>479.0779001875639</v>
      </c>
      <c r="J15" s="11">
        <f t="shared" si="1"/>
        <v>0.51108028429755348</v>
      </c>
    </row>
    <row r="16" spans="1:10" x14ac:dyDescent="0.2">
      <c r="D16" s="6">
        <v>5</v>
      </c>
      <c r="E16" s="6">
        <v>6</v>
      </c>
      <c r="G16" s="27">
        <f>(B7*A7-B6*A6)/(B6-B7)</f>
        <v>133.33333333333348</v>
      </c>
      <c r="H16" s="27">
        <f>B6*B7*(A7-A6)/(B6-B7)</f>
        <v>11.733333333333338</v>
      </c>
      <c r="I16" s="11">
        <f t="shared" si="0"/>
        <v>12625.677194612981</v>
      </c>
      <c r="J16" s="11">
        <f t="shared" si="1"/>
        <v>4.6764834111913798</v>
      </c>
    </row>
    <row r="17" spans="5:10" x14ac:dyDescent="0.2">
      <c r="I17" s="11">
        <f>SUM(I2:I16)</f>
        <v>17731.737933858785</v>
      </c>
      <c r="J17" s="11">
        <f>SUM(J2:J16)</f>
        <v>10.113959866162546</v>
      </c>
    </row>
    <row r="18" spans="5:10" x14ac:dyDescent="0.2">
      <c r="G18" s="10">
        <f>AVERAGE(G2:G16)</f>
        <v>20.969294626045198</v>
      </c>
      <c r="H18" s="10">
        <f>AVERAGE(H2:H16)</f>
        <v>9.5708154926690394</v>
      </c>
    </row>
    <row r="19" spans="5:10" x14ac:dyDescent="0.2">
      <c r="E19" s="9" t="s">
        <v>22</v>
      </c>
      <c r="G19" s="8">
        <f>SQRT(I17/15/14)</f>
        <v>9.188952459561941</v>
      </c>
      <c r="H19" s="8">
        <f>SQRT(J17/15/14)</f>
        <v>0.21945777190246207</v>
      </c>
      <c r="I19" s="7"/>
      <c r="J19" s="7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B1" sqref="B1:D8"/>
    </sheetView>
  </sheetViews>
  <sheetFormatPr defaultRowHeight="12.75" x14ac:dyDescent="0.2"/>
  <cols>
    <col min="1" max="1" width="9" customWidth="1"/>
    <col min="2" max="2" width="7" style="1" customWidth="1"/>
    <col min="3" max="3" width="2.85546875" hidden="1" customWidth="1"/>
    <col min="4" max="4" width="8" customWidth="1"/>
    <col min="5" max="5" width="9.140625" hidden="1" customWidth="1"/>
    <col min="6" max="6" width="10.7109375" customWidth="1"/>
    <col min="7" max="7" width="6.7109375" hidden="1" customWidth="1"/>
    <col min="8" max="8" width="0.140625" hidden="1" customWidth="1"/>
    <col min="9" max="9" width="0.140625" customWidth="1"/>
    <col min="10" max="10" width="2.140625" customWidth="1"/>
    <col min="11" max="11" width="9" customWidth="1"/>
    <col min="12" max="12" width="11.42578125" customWidth="1"/>
    <col min="13" max="13" width="9.5703125" hidden="1" customWidth="1"/>
    <col min="14" max="15" width="9.140625" hidden="1" customWidth="1"/>
    <col min="16" max="16" width="3.28515625" customWidth="1"/>
    <col min="17" max="17" width="6.7109375" customWidth="1"/>
    <col min="18" max="18" width="13" customWidth="1"/>
    <col min="19" max="19" width="2.5703125" customWidth="1"/>
  </cols>
  <sheetData>
    <row r="1" spans="1:21" s="5" customFormat="1" ht="18.75" x14ac:dyDescent="0.25">
      <c r="A1" s="14"/>
      <c r="B1" s="14" t="s">
        <v>8</v>
      </c>
      <c r="C1" s="14"/>
      <c r="D1" s="14"/>
      <c r="E1" s="14"/>
      <c r="F1" s="34" t="s">
        <v>9</v>
      </c>
      <c r="G1" s="34"/>
      <c r="H1" s="34"/>
      <c r="I1" s="34"/>
      <c r="J1" s="34"/>
      <c r="K1" s="34" t="s">
        <v>36</v>
      </c>
      <c r="L1" s="34" t="s">
        <v>10</v>
      </c>
      <c r="M1" s="34"/>
      <c r="N1" s="34"/>
      <c r="O1" s="34"/>
      <c r="P1" s="34"/>
      <c r="T1" s="34"/>
      <c r="U1" s="34" t="s">
        <v>37</v>
      </c>
    </row>
    <row r="2" spans="1:21" s="5" customFormat="1" ht="20.25" x14ac:dyDescent="0.35">
      <c r="A2" s="14"/>
      <c r="B2" s="14" t="s">
        <v>33</v>
      </c>
      <c r="C2" s="14" t="s">
        <v>0</v>
      </c>
      <c r="D2" s="14" t="s">
        <v>6</v>
      </c>
      <c r="E2" s="14" t="s">
        <v>1</v>
      </c>
      <c r="F2" s="34" t="s">
        <v>7</v>
      </c>
      <c r="G2" s="34"/>
      <c r="H2" s="34"/>
      <c r="I2" s="34"/>
      <c r="J2" s="34"/>
      <c r="K2" s="34" t="s">
        <v>38</v>
      </c>
      <c r="L2" s="34" t="s">
        <v>39</v>
      </c>
      <c r="M2" s="34"/>
      <c r="N2" s="34"/>
      <c r="O2" s="34"/>
      <c r="P2" s="34"/>
      <c r="T2" s="34"/>
      <c r="U2" s="34" t="s">
        <v>40</v>
      </c>
    </row>
    <row r="3" spans="1:21" ht="15" x14ac:dyDescent="0.2">
      <c r="A3" s="15"/>
      <c r="B3" s="15">
        <v>100</v>
      </c>
      <c r="C3" s="15">
        <f t="shared" ref="C3:C8" si="0">$C$16/(B3+$C$17)</f>
        <v>8.070866141732283E-2</v>
      </c>
      <c r="D3" s="15">
        <v>8.2000000000000003E-2</v>
      </c>
      <c r="E3" s="15">
        <f t="shared" ref="E3:F8" si="1">1/C3</f>
        <v>12.390243902439025</v>
      </c>
      <c r="F3" s="35">
        <f t="shared" si="1"/>
        <v>12.195121951219512</v>
      </c>
      <c r="G3" s="35">
        <v>1.333</v>
      </c>
      <c r="H3" s="35">
        <v>1.33</v>
      </c>
      <c r="I3" s="35">
        <v>1.3</v>
      </c>
      <c r="J3" s="35"/>
      <c r="K3" s="35">
        <f t="shared" ref="K3:K8" si="2">B3^2</f>
        <v>10000</v>
      </c>
      <c r="L3" s="35">
        <f t="shared" ref="L3:L8" si="3">B3*F3</f>
        <v>1219.5121951219512</v>
      </c>
      <c r="M3" s="35">
        <f t="shared" ref="M3:M8" si="4">B3*G3</f>
        <v>133.29999999999998</v>
      </c>
      <c r="N3" s="35">
        <f t="shared" ref="N3:N8" si="5">B3*H3</f>
        <v>133</v>
      </c>
      <c r="O3" s="35">
        <f t="shared" ref="O3:O8" si="6">B3*I3</f>
        <v>130</v>
      </c>
      <c r="P3" s="35"/>
      <c r="S3" s="4"/>
      <c r="T3" s="35"/>
      <c r="U3" s="35">
        <f t="shared" ref="U3:U8" si="7">($F$27*B3+$F$28-F3)^2</f>
        <v>0.33290314419082712</v>
      </c>
    </row>
    <row r="4" spans="1:21" ht="15" x14ac:dyDescent="0.2">
      <c r="A4" s="15"/>
      <c r="B4" s="15">
        <v>200</v>
      </c>
      <c r="C4" s="15">
        <f t="shared" si="0"/>
        <v>4.0674603174603169E-2</v>
      </c>
      <c r="D4" s="15">
        <v>4.3999999999999997E-2</v>
      </c>
      <c r="E4" s="15">
        <f t="shared" si="1"/>
        <v>24.585365853658541</v>
      </c>
      <c r="F4" s="35">
        <f t="shared" si="1"/>
        <v>22.72727272727273</v>
      </c>
      <c r="G4" s="35">
        <v>2.6320000000000001</v>
      </c>
      <c r="H4" s="35">
        <v>2.63</v>
      </c>
      <c r="I4" s="35">
        <v>2.6</v>
      </c>
      <c r="J4" s="35"/>
      <c r="K4" s="35">
        <f t="shared" si="2"/>
        <v>40000</v>
      </c>
      <c r="L4" s="35">
        <f t="shared" si="3"/>
        <v>4545.454545454546</v>
      </c>
      <c r="M4" s="35">
        <f t="shared" si="4"/>
        <v>526.4</v>
      </c>
      <c r="N4" s="35">
        <f t="shared" si="5"/>
        <v>526</v>
      </c>
      <c r="O4" s="35">
        <f t="shared" si="6"/>
        <v>520</v>
      </c>
      <c r="P4" s="35"/>
      <c r="S4" s="4"/>
      <c r="T4" s="35"/>
      <c r="U4" s="35">
        <f t="shared" si="7"/>
        <v>5.4411690555538399E-2</v>
      </c>
    </row>
    <row r="5" spans="1:21" ht="15" x14ac:dyDescent="0.2">
      <c r="A5" s="15"/>
      <c r="B5" s="15">
        <v>250</v>
      </c>
      <c r="C5" s="15">
        <f t="shared" si="0"/>
        <v>3.259141494435612E-2</v>
      </c>
      <c r="D5" s="15">
        <v>3.5999999999999997E-2</v>
      </c>
      <c r="E5" s="15">
        <f t="shared" si="1"/>
        <v>30.682926829268293</v>
      </c>
      <c r="F5" s="35">
        <f t="shared" si="1"/>
        <v>27.777777777777779</v>
      </c>
      <c r="G5" s="35">
        <v>3.3330000000000002</v>
      </c>
      <c r="H5" s="35">
        <v>3.33</v>
      </c>
      <c r="I5" s="35">
        <v>3.3</v>
      </c>
      <c r="J5" s="35"/>
      <c r="K5" s="35">
        <f t="shared" si="2"/>
        <v>62500</v>
      </c>
      <c r="L5" s="35">
        <f t="shared" si="3"/>
        <v>6944.4444444444443</v>
      </c>
      <c r="M5" s="35">
        <f t="shared" si="4"/>
        <v>833.25</v>
      </c>
      <c r="N5" s="35">
        <f t="shared" si="5"/>
        <v>832.5</v>
      </c>
      <c r="O5" s="35">
        <f t="shared" si="6"/>
        <v>825</v>
      </c>
      <c r="P5" s="35"/>
      <c r="S5" s="4"/>
      <c r="T5" s="35"/>
      <c r="U5" s="35">
        <f t="shared" si="7"/>
        <v>7.6715839869515606E-2</v>
      </c>
    </row>
    <row r="6" spans="1:21" ht="15" x14ac:dyDescent="0.2">
      <c r="A6" s="15"/>
      <c r="B6" s="15">
        <v>300</v>
      </c>
      <c r="C6" s="15">
        <f t="shared" si="0"/>
        <v>2.7188328912466839E-2</v>
      </c>
      <c r="D6" s="15">
        <v>0.03</v>
      </c>
      <c r="E6" s="15">
        <f t="shared" si="1"/>
        <v>36.780487804878057</v>
      </c>
      <c r="F6" s="35">
        <f t="shared" si="1"/>
        <v>33.333333333333336</v>
      </c>
      <c r="G6" s="35">
        <v>3.448</v>
      </c>
      <c r="H6" s="35">
        <v>3.45</v>
      </c>
      <c r="I6" s="35">
        <v>3.4</v>
      </c>
      <c r="J6" s="35"/>
      <c r="K6" s="35">
        <f t="shared" si="2"/>
        <v>90000</v>
      </c>
      <c r="L6" s="35">
        <f t="shared" si="3"/>
        <v>10000</v>
      </c>
      <c r="M6" s="35">
        <f t="shared" si="4"/>
        <v>1034.4000000000001</v>
      </c>
      <c r="N6" s="35">
        <f t="shared" si="5"/>
        <v>1035</v>
      </c>
      <c r="O6" s="35">
        <f t="shared" si="6"/>
        <v>1020</v>
      </c>
      <c r="P6" s="35"/>
      <c r="S6" s="4"/>
      <c r="T6" s="35"/>
      <c r="U6" s="35">
        <f t="shared" si="7"/>
        <v>3.398903453393471E-2</v>
      </c>
    </row>
    <row r="7" spans="1:21" ht="15" x14ac:dyDescent="0.2">
      <c r="A7" s="15"/>
      <c r="B7" s="15">
        <v>400</v>
      </c>
      <c r="C7" s="15">
        <f t="shared" si="0"/>
        <v>2.0418326693227087E-2</v>
      </c>
      <c r="D7" s="15">
        <v>2.1999999999999999E-2</v>
      </c>
      <c r="E7" s="15">
        <f t="shared" si="1"/>
        <v>48.975609756097569</v>
      </c>
      <c r="F7" s="35">
        <f t="shared" si="1"/>
        <v>45.45454545454546</v>
      </c>
      <c r="G7" s="35">
        <v>5</v>
      </c>
      <c r="H7" s="35">
        <v>5</v>
      </c>
      <c r="I7" s="35">
        <v>5</v>
      </c>
      <c r="J7" s="35"/>
      <c r="K7" s="35">
        <f t="shared" si="2"/>
        <v>160000</v>
      </c>
      <c r="L7" s="35">
        <f t="shared" si="3"/>
        <v>18181.818181818184</v>
      </c>
      <c r="M7" s="35">
        <f t="shared" si="4"/>
        <v>2000</v>
      </c>
      <c r="N7" s="35">
        <f t="shared" si="5"/>
        <v>2000</v>
      </c>
      <c r="O7" s="35">
        <f t="shared" si="6"/>
        <v>2000</v>
      </c>
      <c r="P7" s="35"/>
      <c r="S7" s="4"/>
      <c r="T7" s="35"/>
      <c r="U7" s="35">
        <f t="shared" si="7"/>
        <v>4.4822688901538381</v>
      </c>
    </row>
    <row r="8" spans="1:21" ht="15" x14ac:dyDescent="0.2">
      <c r="A8" s="15"/>
      <c r="B8" s="15">
        <v>600</v>
      </c>
      <c r="C8" s="15">
        <f t="shared" si="0"/>
        <v>1.3630319148936169E-2</v>
      </c>
      <c r="D8" s="15">
        <v>1.6E-2</v>
      </c>
      <c r="E8" s="15">
        <f t="shared" si="1"/>
        <v>73.365853658536594</v>
      </c>
      <c r="F8" s="35">
        <f t="shared" si="1"/>
        <v>62.5</v>
      </c>
      <c r="G8" s="35">
        <v>6.6669999999999998</v>
      </c>
      <c r="H8" s="35">
        <v>6.67</v>
      </c>
      <c r="I8" s="35">
        <v>6.7</v>
      </c>
      <c r="J8" s="35"/>
      <c r="K8" s="35">
        <f t="shared" si="2"/>
        <v>360000</v>
      </c>
      <c r="L8" s="35">
        <f t="shared" si="3"/>
        <v>37500</v>
      </c>
      <c r="M8" s="35">
        <f t="shared" si="4"/>
        <v>4000.2</v>
      </c>
      <c r="N8" s="35">
        <f t="shared" si="5"/>
        <v>4002</v>
      </c>
      <c r="O8" s="35">
        <f t="shared" si="6"/>
        <v>4020</v>
      </c>
      <c r="P8" s="35"/>
      <c r="S8" s="4"/>
      <c r="T8" s="35"/>
      <c r="U8" s="35">
        <f t="shared" si="7"/>
        <v>1.4744786726167005</v>
      </c>
    </row>
    <row r="9" spans="1:21" ht="15" x14ac:dyDescent="0.2">
      <c r="A9" s="15"/>
      <c r="B9" s="15"/>
      <c r="C9" s="15"/>
      <c r="D9" s="15"/>
      <c r="E9" s="1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S9" s="4"/>
      <c r="T9" s="35"/>
      <c r="U9" s="35"/>
    </row>
    <row r="10" spans="1:21" s="40" customFormat="1" ht="15" x14ac:dyDescent="0.2">
      <c r="A10" s="37" t="s">
        <v>4</v>
      </c>
      <c r="B10" s="37">
        <f>SUM(B3:B8)</f>
        <v>1850</v>
      </c>
      <c r="C10" s="37">
        <f t="shared" ref="C10:O10" si="8">SUM(C3:C8)</f>
        <v>0.21521165429091224</v>
      </c>
      <c r="D10" s="37">
        <f t="shared" si="8"/>
        <v>0.22999999999999998</v>
      </c>
      <c r="E10" s="21">
        <f t="shared" si="8"/>
        <v>226.78048780487808</v>
      </c>
      <c r="F10" s="37">
        <f t="shared" si="8"/>
        <v>203.98805124414881</v>
      </c>
      <c r="G10" s="37">
        <f t="shared" si="8"/>
        <v>22.413</v>
      </c>
      <c r="H10" s="37">
        <f t="shared" si="8"/>
        <v>22.41</v>
      </c>
      <c r="I10" s="37">
        <f t="shared" si="8"/>
        <v>22.3</v>
      </c>
      <c r="J10" s="37"/>
      <c r="K10" s="37">
        <f t="shared" si="8"/>
        <v>722500</v>
      </c>
      <c r="L10" s="37">
        <f t="shared" si="8"/>
        <v>78391.229366839121</v>
      </c>
      <c r="M10" s="37">
        <f t="shared" si="8"/>
        <v>8527.5499999999993</v>
      </c>
      <c r="N10" s="37">
        <f t="shared" si="8"/>
        <v>8528.5</v>
      </c>
      <c r="O10" s="37">
        <f t="shared" si="8"/>
        <v>8515</v>
      </c>
      <c r="P10" s="37"/>
      <c r="S10" s="39"/>
      <c r="T10" s="37"/>
      <c r="U10" s="37">
        <f>SUM(U3:U8)</f>
        <v>6.4547672719203542</v>
      </c>
    </row>
    <row r="11" spans="1:21" s="42" customFormat="1" ht="15.75" x14ac:dyDescent="0.25">
      <c r="A11" s="36" t="s">
        <v>5</v>
      </c>
      <c r="B11" s="36">
        <f>B10/6</f>
        <v>308.33333333333331</v>
      </c>
      <c r="C11" s="36">
        <f t="shared" ref="C11:L11" si="9">C10/6</f>
        <v>3.5868609048485371E-2</v>
      </c>
      <c r="D11" s="36">
        <f t="shared" si="9"/>
        <v>3.833333333333333E-2</v>
      </c>
      <c r="E11" s="41">
        <f t="shared" si="9"/>
        <v>37.796747967479682</v>
      </c>
      <c r="F11" s="36">
        <f t="shared" si="9"/>
        <v>33.998008540691465</v>
      </c>
      <c r="G11" s="36">
        <f t="shared" si="9"/>
        <v>3.7355</v>
      </c>
      <c r="H11" s="36">
        <f t="shared" si="9"/>
        <v>3.7349999999999999</v>
      </c>
      <c r="I11" s="36">
        <f t="shared" si="9"/>
        <v>3.7166666666666668</v>
      </c>
      <c r="J11" s="36"/>
      <c r="K11" s="36">
        <f t="shared" si="9"/>
        <v>120416.66666666667</v>
      </c>
      <c r="L11" s="36">
        <f t="shared" si="9"/>
        <v>13065.204894473187</v>
      </c>
      <c r="M11" s="36">
        <f>M10/6</f>
        <v>1421.2583333333332</v>
      </c>
      <c r="N11" s="36">
        <f>N10/6</f>
        <v>1421.4166666666667</v>
      </c>
      <c r="O11" s="36">
        <f>O10/6</f>
        <v>1419.1666666666667</v>
      </c>
      <c r="P11" s="36"/>
      <c r="S11" s="39"/>
      <c r="T11" s="37"/>
      <c r="U11" s="37"/>
    </row>
    <row r="12" spans="1:21" s="42" customFormat="1" ht="18.75" x14ac:dyDescent="0.25">
      <c r="A12" s="37"/>
      <c r="B12" s="45" t="s">
        <v>34</v>
      </c>
      <c r="C12" s="37"/>
      <c r="D12" s="37" t="s">
        <v>35</v>
      </c>
      <c r="E12" s="21"/>
      <c r="F12" s="37" t="s">
        <v>48</v>
      </c>
      <c r="G12" s="37"/>
      <c r="H12" s="37"/>
      <c r="I12" s="37"/>
      <c r="J12" s="37"/>
      <c r="K12" s="37" t="s">
        <v>49</v>
      </c>
      <c r="L12" s="37" t="s">
        <v>50</v>
      </c>
      <c r="M12" s="37"/>
      <c r="N12" s="37"/>
      <c r="O12" s="37"/>
      <c r="P12" s="37"/>
      <c r="S12" s="39"/>
      <c r="T12" s="43" t="s">
        <v>41</v>
      </c>
      <c r="U12" s="36">
        <f>U10/4</f>
        <v>1.6136918179800885</v>
      </c>
    </row>
    <row r="13" spans="1:21" s="44" customFormat="1" ht="15.75" x14ac:dyDescent="0.25">
      <c r="A13" s="37"/>
      <c r="B13" s="37"/>
      <c r="C13" s="37"/>
      <c r="T13" s="43" t="s">
        <v>12</v>
      </c>
      <c r="U13" s="36">
        <f>U12/6/(K11-B11^2)</f>
        <v>1.0610576337403317E-5</v>
      </c>
    </row>
    <row r="14" spans="1:21" s="44" customFormat="1" ht="15.75" x14ac:dyDescent="0.25">
      <c r="A14" s="37"/>
      <c r="B14" s="37"/>
      <c r="C14" s="37"/>
      <c r="T14" s="43" t="s">
        <v>13</v>
      </c>
      <c r="U14" s="36">
        <f>U13*K11</f>
        <v>1.2776902339623162</v>
      </c>
    </row>
    <row r="15" spans="1:21" s="44" customFormat="1" ht="15.75" x14ac:dyDescent="0.25">
      <c r="A15" s="37"/>
      <c r="B15" s="37"/>
      <c r="C15" s="37"/>
      <c r="D15" s="36" t="s">
        <v>45</v>
      </c>
      <c r="E15" s="41">
        <f>SLOPE(E3:E8,B3:B8)</f>
        <v>0.12195121951219516</v>
      </c>
      <c r="F15" s="36">
        <f>(L11-$B$11*F11)/($K$11-$B11*$B11)</f>
        <v>0.10188436317738023</v>
      </c>
      <c r="G15" s="37"/>
      <c r="H15" s="37"/>
      <c r="I15" s="37"/>
      <c r="J15" s="37"/>
      <c r="K15" s="36" t="s">
        <v>27</v>
      </c>
      <c r="L15" s="36">
        <f>1/F27</f>
        <v>9.8150488339315078</v>
      </c>
      <c r="M15" s="37">
        <f>(M11-$B$11*G11)/($K$11-$B11*$B11)</f>
        <v>1.0631506849315058E-2</v>
      </c>
      <c r="N15" s="37">
        <f>(N11-$B$11*H11)/($K$11-$B11*$B11)</f>
        <v>1.0643835616438354E-2</v>
      </c>
      <c r="O15" s="37">
        <f>(O11-$B$11*I11)/($K$11-$B11*$B11)</f>
        <v>1.0778082191780822E-2</v>
      </c>
      <c r="P15" s="37" t="s">
        <v>47</v>
      </c>
      <c r="T15" s="37"/>
      <c r="U15" s="37"/>
    </row>
    <row r="16" spans="1:21" s="44" customFormat="1" ht="18.75" x14ac:dyDescent="0.35">
      <c r="A16" s="37"/>
      <c r="C16" s="36">
        <v>8.1999999999999993</v>
      </c>
      <c r="D16" s="36" t="s">
        <v>46</v>
      </c>
      <c r="E16" s="41">
        <f>INTERCEPT(E3:E8,B3:B8)</f>
        <v>0.19512195121951237</v>
      </c>
      <c r="F16" s="36">
        <f>F11-F15*$B$11</f>
        <v>2.5836632276658982</v>
      </c>
      <c r="G16" s="37"/>
      <c r="H16" s="37"/>
      <c r="I16" s="37"/>
      <c r="J16" s="37"/>
      <c r="K16" s="36" t="s">
        <v>44</v>
      </c>
      <c r="L16" s="36">
        <f>F28*L15</f>
        <v>25.358780749973889</v>
      </c>
      <c r="M16" s="37">
        <f>G11-M15*$B$11</f>
        <v>0.457452054794524</v>
      </c>
      <c r="N16" s="37">
        <f>H11-N15*$B$11</f>
        <v>0.45315068493150745</v>
      </c>
      <c r="O16" s="37">
        <f>I11-O15*$B$11</f>
        <v>0.39342465753424705</v>
      </c>
      <c r="P16" s="45" t="s">
        <v>34</v>
      </c>
      <c r="T16" s="43" t="s">
        <v>42</v>
      </c>
      <c r="U16" s="36">
        <f>SQRT(U13)</f>
        <v>3.2573879623715865E-3</v>
      </c>
    </row>
    <row r="17" spans="1:21" s="44" customFormat="1" ht="18.75" x14ac:dyDescent="0.35">
      <c r="A17" s="37"/>
      <c r="C17" s="36">
        <v>1.6</v>
      </c>
      <c r="D17" s="36"/>
      <c r="E17" s="41" t="e">
        <f>E16*#REF!</f>
        <v>#REF!</v>
      </c>
      <c r="G17" s="36"/>
      <c r="H17" s="36"/>
      <c r="I17" s="36"/>
      <c r="J17" s="36"/>
      <c r="K17" s="36"/>
      <c r="L17" s="36"/>
      <c r="M17" s="36">
        <f>100-M16/$F16*100</f>
        <v>82.294439542424811</v>
      </c>
      <c r="N17" s="36">
        <f>100-N16/$F16*100</f>
        <v>82.460922922184125</v>
      </c>
      <c r="O17" s="36">
        <f>100-O16/$F16*100</f>
        <v>84.772602972343648</v>
      </c>
      <c r="P17" s="36"/>
      <c r="T17" s="43" t="s">
        <v>43</v>
      </c>
      <c r="U17" s="36">
        <f>SQRT(U14)</f>
        <v>1.1303496069634014</v>
      </c>
    </row>
    <row r="18" spans="1:21" x14ac:dyDescent="0.2"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27" spans="1:21" ht="15.75" x14ac:dyDescent="0.25">
      <c r="F27" s="36">
        <f>SLOPE(F3:F8,B3:B8)</f>
        <v>0.10188436317738023</v>
      </c>
    </row>
    <row r="28" spans="1:21" ht="15.75" x14ac:dyDescent="0.25">
      <c r="F28" s="36">
        <f>INTERCEPT(F3:F8,B3:B8)</f>
        <v>2.5836632276658982</v>
      </c>
    </row>
  </sheetData>
  <pageMargins left="0.75" right="0.75" top="1" bottom="1" header="0.5" footer="0.5"/>
  <pageSetup paperSize="9" orientation="portrait" horizontalDpi="4294967295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A10" workbookViewId="0">
      <selection activeCell="K51" sqref="K51"/>
    </sheetView>
  </sheetViews>
  <sheetFormatPr defaultRowHeight="12.75" x14ac:dyDescent="0.2"/>
  <cols>
    <col min="1" max="1" width="9" customWidth="1"/>
    <col min="2" max="2" width="7" style="1" customWidth="1"/>
    <col min="3" max="3" width="1" hidden="1" customWidth="1"/>
    <col min="4" max="4" width="8" customWidth="1"/>
    <col min="5" max="5" width="9.140625" hidden="1" customWidth="1"/>
    <col min="6" max="6" width="10.7109375" customWidth="1"/>
    <col min="7" max="7" width="6.7109375" hidden="1" customWidth="1"/>
    <col min="8" max="8" width="0.140625" hidden="1" customWidth="1"/>
    <col min="9" max="9" width="0.140625" customWidth="1"/>
    <col min="10" max="10" width="2.140625" customWidth="1"/>
    <col min="11" max="11" width="9" customWidth="1"/>
    <col min="12" max="12" width="11.42578125" customWidth="1"/>
    <col min="13" max="13" width="9.5703125" hidden="1" customWidth="1"/>
    <col min="14" max="15" width="9.140625" hidden="1" customWidth="1"/>
    <col min="16" max="16" width="3.28515625" customWidth="1"/>
    <col min="17" max="17" width="6.7109375" customWidth="1"/>
    <col min="18" max="18" width="13" customWidth="1"/>
    <col min="19" max="19" width="2.5703125" customWidth="1"/>
  </cols>
  <sheetData>
    <row r="1" spans="1:19" s="5" customFormat="1" ht="18.75" x14ac:dyDescent="0.25">
      <c r="A1" s="14"/>
      <c r="B1" s="14" t="s">
        <v>8</v>
      </c>
      <c r="C1" s="14"/>
      <c r="D1" s="14"/>
      <c r="E1" s="14"/>
      <c r="F1" s="14" t="s">
        <v>9</v>
      </c>
      <c r="G1" s="14"/>
      <c r="H1" s="14"/>
      <c r="I1" s="14"/>
      <c r="J1" s="14"/>
      <c r="K1" s="14" t="s">
        <v>28</v>
      </c>
      <c r="L1" s="14" t="s">
        <v>10</v>
      </c>
      <c r="M1" s="14"/>
      <c r="N1" s="14"/>
      <c r="O1" s="14"/>
      <c r="P1" s="14"/>
      <c r="Q1" s="14"/>
      <c r="R1" s="14" t="s">
        <v>30</v>
      </c>
    </row>
    <row r="2" spans="1:19" s="5" customFormat="1" ht="20.25" x14ac:dyDescent="0.35">
      <c r="A2" s="14"/>
      <c r="B2" s="14" t="s">
        <v>33</v>
      </c>
      <c r="C2" s="14" t="s">
        <v>0</v>
      </c>
      <c r="D2" s="14" t="s">
        <v>6</v>
      </c>
      <c r="E2" s="14" t="s">
        <v>1</v>
      </c>
      <c r="F2" s="14" t="s">
        <v>7</v>
      </c>
      <c r="G2" s="14"/>
      <c r="H2" s="14"/>
      <c r="I2" s="14"/>
      <c r="J2" s="14"/>
      <c r="K2" s="14" t="s">
        <v>29</v>
      </c>
      <c r="L2" s="14" t="s">
        <v>32</v>
      </c>
      <c r="M2" s="14"/>
      <c r="N2" s="14"/>
      <c r="O2" s="14"/>
      <c r="P2" s="14"/>
      <c r="Q2" s="14"/>
      <c r="R2" s="14" t="s">
        <v>31</v>
      </c>
    </row>
    <row r="3" spans="1:19" ht="15" x14ac:dyDescent="0.2">
      <c r="A3" s="15"/>
      <c r="B3" s="15">
        <v>100</v>
      </c>
      <c r="C3" s="15">
        <f t="shared" ref="C3:C8" si="0">$C$16/(B3+$C$17)</f>
        <v>8.070866141732283E-2</v>
      </c>
      <c r="D3" s="15">
        <v>8.2000000000000003E-2</v>
      </c>
      <c r="E3" s="15">
        <f t="shared" ref="E3:F8" si="1">1/C3</f>
        <v>12.390243902439025</v>
      </c>
      <c r="F3" s="15">
        <f t="shared" si="1"/>
        <v>12.195121951219512</v>
      </c>
      <c r="G3" s="15">
        <v>1.333</v>
      </c>
      <c r="H3" s="15">
        <v>1.33</v>
      </c>
      <c r="I3" s="15">
        <v>1.3</v>
      </c>
      <c r="J3" s="15"/>
      <c r="K3" s="15">
        <f t="shared" ref="K3:K8" si="2">B3^2</f>
        <v>10000</v>
      </c>
      <c r="L3" s="15">
        <f t="shared" ref="L3:L8" si="3">B3*F3</f>
        <v>1219.5121951219512</v>
      </c>
      <c r="M3" s="15">
        <f t="shared" ref="M3:M8" si="4">B3*G3</f>
        <v>133.29999999999998</v>
      </c>
      <c r="N3" s="15">
        <f t="shared" ref="N3:N8" si="5">B3*H3</f>
        <v>133</v>
      </c>
      <c r="O3" s="15">
        <f t="shared" ref="O3:O8" si="6">B3*I3</f>
        <v>130</v>
      </c>
      <c r="P3" s="15"/>
      <c r="Q3" s="15"/>
      <c r="R3" s="15">
        <f>($F$13*B3+$F$14-F3)^2</f>
        <v>0.33290314419082712</v>
      </c>
      <c r="S3" s="4"/>
    </row>
    <row r="4" spans="1:19" ht="15" x14ac:dyDescent="0.2">
      <c r="A4" s="15"/>
      <c r="B4" s="15">
        <v>200</v>
      </c>
      <c r="C4" s="15">
        <f t="shared" si="0"/>
        <v>4.0674603174603169E-2</v>
      </c>
      <c r="D4" s="15">
        <v>4.3999999999999997E-2</v>
      </c>
      <c r="E4" s="15">
        <f t="shared" si="1"/>
        <v>24.585365853658541</v>
      </c>
      <c r="F4" s="15">
        <f t="shared" si="1"/>
        <v>22.72727272727273</v>
      </c>
      <c r="G4" s="15">
        <v>2.6320000000000001</v>
      </c>
      <c r="H4" s="15">
        <v>2.63</v>
      </c>
      <c r="I4" s="15">
        <v>2.6</v>
      </c>
      <c r="J4" s="15"/>
      <c r="K4" s="15">
        <f t="shared" si="2"/>
        <v>40000</v>
      </c>
      <c r="L4" s="15">
        <f t="shared" si="3"/>
        <v>4545.454545454546</v>
      </c>
      <c r="M4" s="15">
        <f t="shared" si="4"/>
        <v>526.4</v>
      </c>
      <c r="N4" s="15">
        <f t="shared" si="5"/>
        <v>526</v>
      </c>
      <c r="O4" s="15">
        <f t="shared" si="6"/>
        <v>520</v>
      </c>
      <c r="P4" s="15"/>
      <c r="Q4" s="15"/>
      <c r="R4" s="15">
        <f t="shared" ref="R4:R8" si="7">($F$13*B4+$F$14-F4)^2</f>
        <v>5.4411690555538399E-2</v>
      </c>
      <c r="S4" s="4"/>
    </row>
    <row r="5" spans="1:19" ht="15" x14ac:dyDescent="0.2">
      <c r="A5" s="15"/>
      <c r="B5" s="15">
        <v>250</v>
      </c>
      <c r="C5" s="15">
        <f t="shared" si="0"/>
        <v>3.259141494435612E-2</v>
      </c>
      <c r="D5" s="15">
        <v>3.5999999999999997E-2</v>
      </c>
      <c r="E5" s="15">
        <f t="shared" si="1"/>
        <v>30.682926829268293</v>
      </c>
      <c r="F5" s="15">
        <f t="shared" si="1"/>
        <v>27.777777777777779</v>
      </c>
      <c r="G5" s="15">
        <v>3.3330000000000002</v>
      </c>
      <c r="H5" s="15">
        <v>3.33</v>
      </c>
      <c r="I5" s="15">
        <v>3.3</v>
      </c>
      <c r="J5" s="15"/>
      <c r="K5" s="15">
        <f t="shared" si="2"/>
        <v>62500</v>
      </c>
      <c r="L5" s="15">
        <f t="shared" si="3"/>
        <v>6944.4444444444443</v>
      </c>
      <c r="M5" s="15">
        <f t="shared" si="4"/>
        <v>833.25</v>
      </c>
      <c r="N5" s="15">
        <f t="shared" si="5"/>
        <v>832.5</v>
      </c>
      <c r="O5" s="15">
        <f t="shared" si="6"/>
        <v>825</v>
      </c>
      <c r="P5" s="15"/>
      <c r="Q5" s="15"/>
      <c r="R5" s="15">
        <f t="shared" si="7"/>
        <v>7.6715839869515606E-2</v>
      </c>
      <c r="S5" s="4"/>
    </row>
    <row r="6" spans="1:19" ht="15" x14ac:dyDescent="0.2">
      <c r="A6" s="15"/>
      <c r="B6" s="15">
        <v>300</v>
      </c>
      <c r="C6" s="15">
        <f t="shared" si="0"/>
        <v>2.7188328912466839E-2</v>
      </c>
      <c r="D6" s="15">
        <v>0.03</v>
      </c>
      <c r="E6" s="15">
        <f t="shared" si="1"/>
        <v>36.780487804878057</v>
      </c>
      <c r="F6" s="15">
        <f t="shared" si="1"/>
        <v>33.333333333333336</v>
      </c>
      <c r="G6" s="15">
        <v>3.448</v>
      </c>
      <c r="H6" s="15">
        <v>3.45</v>
      </c>
      <c r="I6" s="15">
        <v>3.4</v>
      </c>
      <c r="J6" s="15"/>
      <c r="K6" s="15">
        <f t="shared" si="2"/>
        <v>90000</v>
      </c>
      <c r="L6" s="15">
        <f t="shared" si="3"/>
        <v>10000</v>
      </c>
      <c r="M6" s="15">
        <f t="shared" si="4"/>
        <v>1034.4000000000001</v>
      </c>
      <c r="N6" s="15">
        <f t="shared" si="5"/>
        <v>1035</v>
      </c>
      <c r="O6" s="15">
        <f t="shared" si="6"/>
        <v>1020</v>
      </c>
      <c r="P6" s="15"/>
      <c r="Q6" s="15"/>
      <c r="R6" s="15">
        <f t="shared" si="7"/>
        <v>3.398903453393471E-2</v>
      </c>
      <c r="S6" s="4"/>
    </row>
    <row r="7" spans="1:19" ht="15" x14ac:dyDescent="0.2">
      <c r="A7" s="15"/>
      <c r="B7" s="15">
        <v>400</v>
      </c>
      <c r="C7" s="15">
        <f t="shared" si="0"/>
        <v>2.0418326693227087E-2</v>
      </c>
      <c r="D7" s="15">
        <v>2.1999999999999999E-2</v>
      </c>
      <c r="E7" s="15">
        <f t="shared" si="1"/>
        <v>48.975609756097569</v>
      </c>
      <c r="F7" s="15">
        <f t="shared" si="1"/>
        <v>45.45454545454546</v>
      </c>
      <c r="G7" s="15">
        <v>5</v>
      </c>
      <c r="H7" s="15">
        <v>5</v>
      </c>
      <c r="I7" s="15">
        <v>5</v>
      </c>
      <c r="J7" s="15"/>
      <c r="K7" s="15">
        <f t="shared" si="2"/>
        <v>160000</v>
      </c>
      <c r="L7" s="15">
        <f t="shared" si="3"/>
        <v>18181.818181818184</v>
      </c>
      <c r="M7" s="15">
        <f t="shared" si="4"/>
        <v>2000</v>
      </c>
      <c r="N7" s="15">
        <f t="shared" si="5"/>
        <v>2000</v>
      </c>
      <c r="O7" s="15">
        <f t="shared" si="6"/>
        <v>2000</v>
      </c>
      <c r="P7" s="15"/>
      <c r="Q7" s="15"/>
      <c r="R7" s="15">
        <f t="shared" si="7"/>
        <v>4.4822688901538381</v>
      </c>
      <c r="S7" s="4"/>
    </row>
    <row r="8" spans="1:19" ht="15" x14ac:dyDescent="0.2">
      <c r="A8" s="15"/>
      <c r="B8" s="15">
        <v>600</v>
      </c>
      <c r="C8" s="15">
        <f t="shared" si="0"/>
        <v>1.3630319148936169E-2</v>
      </c>
      <c r="D8" s="15">
        <v>1.6E-2</v>
      </c>
      <c r="E8" s="15">
        <f t="shared" si="1"/>
        <v>73.365853658536594</v>
      </c>
      <c r="F8" s="15">
        <f t="shared" si="1"/>
        <v>62.5</v>
      </c>
      <c r="G8" s="15">
        <v>6.6669999999999998</v>
      </c>
      <c r="H8" s="15">
        <v>6.67</v>
      </c>
      <c r="I8" s="15">
        <v>6.7</v>
      </c>
      <c r="J8" s="15"/>
      <c r="K8" s="15">
        <f t="shared" si="2"/>
        <v>360000</v>
      </c>
      <c r="L8" s="15">
        <f t="shared" si="3"/>
        <v>37500</v>
      </c>
      <c r="M8" s="15">
        <f t="shared" si="4"/>
        <v>4000.2</v>
      </c>
      <c r="N8" s="15">
        <f t="shared" si="5"/>
        <v>4002</v>
      </c>
      <c r="O8" s="15">
        <f t="shared" si="6"/>
        <v>4020</v>
      </c>
      <c r="P8" s="15"/>
      <c r="Q8" s="15"/>
      <c r="R8" s="15">
        <f t="shared" si="7"/>
        <v>1.4744786726167005</v>
      </c>
      <c r="S8" s="4"/>
    </row>
    <row r="9" spans="1:19" ht="15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4"/>
    </row>
    <row r="10" spans="1:19" s="2" customFormat="1" ht="15" x14ac:dyDescent="0.2">
      <c r="A10" s="15" t="s">
        <v>4</v>
      </c>
      <c r="B10" s="15">
        <f>SUM(B3:B8)</f>
        <v>1850</v>
      </c>
      <c r="C10" s="15">
        <f t="shared" ref="C10:R10" si="8">SUM(C3:C8)</f>
        <v>0.21521165429091224</v>
      </c>
      <c r="D10" s="17">
        <f t="shared" si="8"/>
        <v>0.22999999999999998</v>
      </c>
      <c r="E10" s="15">
        <f t="shared" si="8"/>
        <v>226.78048780487808</v>
      </c>
      <c r="F10" s="15">
        <f t="shared" si="8"/>
        <v>203.98805124414881</v>
      </c>
      <c r="G10" s="15">
        <f t="shared" si="8"/>
        <v>22.413</v>
      </c>
      <c r="H10" s="15">
        <f t="shared" si="8"/>
        <v>22.41</v>
      </c>
      <c r="I10" s="15">
        <f t="shared" si="8"/>
        <v>22.3</v>
      </c>
      <c r="J10" s="15"/>
      <c r="K10" s="15">
        <f t="shared" si="8"/>
        <v>722500</v>
      </c>
      <c r="L10" s="15">
        <f t="shared" si="8"/>
        <v>78391.229366839121</v>
      </c>
      <c r="M10" s="15">
        <f t="shared" si="8"/>
        <v>8527.5499999999993</v>
      </c>
      <c r="N10" s="15">
        <f t="shared" si="8"/>
        <v>8528.5</v>
      </c>
      <c r="O10" s="15">
        <f t="shared" si="8"/>
        <v>8515</v>
      </c>
      <c r="P10" s="15"/>
      <c r="Q10" s="15"/>
      <c r="R10" s="15">
        <f t="shared" si="8"/>
        <v>6.4547672719203542</v>
      </c>
      <c r="S10" s="4"/>
    </row>
    <row r="11" spans="1:19" s="3" customFormat="1" ht="15.75" x14ac:dyDescent="0.25">
      <c r="A11" s="18" t="s">
        <v>5</v>
      </c>
      <c r="B11" s="18">
        <f>B10/6</f>
        <v>308.33333333333331</v>
      </c>
      <c r="C11" s="18">
        <f t="shared" ref="C11:L11" si="9">C10/6</f>
        <v>3.5868609048485371E-2</v>
      </c>
      <c r="D11" s="20">
        <f t="shared" si="9"/>
        <v>3.833333333333333E-2</v>
      </c>
      <c r="E11" s="18">
        <f t="shared" si="9"/>
        <v>37.796747967479682</v>
      </c>
      <c r="F11" s="18">
        <f t="shared" si="9"/>
        <v>33.998008540691465</v>
      </c>
      <c r="G11" s="18">
        <f t="shared" si="9"/>
        <v>3.7355</v>
      </c>
      <c r="H11" s="18">
        <f t="shared" si="9"/>
        <v>3.7349999999999999</v>
      </c>
      <c r="I11" s="18">
        <f t="shared" si="9"/>
        <v>3.7166666666666668</v>
      </c>
      <c r="J11" s="18"/>
      <c r="K11" s="18">
        <f t="shared" si="9"/>
        <v>120416.66666666667</v>
      </c>
      <c r="L11" s="18">
        <f t="shared" si="9"/>
        <v>13065.204894473187</v>
      </c>
      <c r="M11" s="16">
        <f>M10/6</f>
        <v>1421.2583333333332</v>
      </c>
      <c r="N11" s="16">
        <f>N10/6</f>
        <v>1421.4166666666667</v>
      </c>
      <c r="O11" s="16">
        <f>O10/6</f>
        <v>1419.1666666666667</v>
      </c>
      <c r="P11" s="16"/>
      <c r="Q11" s="15"/>
      <c r="R11" s="15"/>
      <c r="S11" s="4"/>
    </row>
    <row r="12" spans="1:19" s="3" customFormat="1" ht="18.75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9" t="s">
        <v>23</v>
      </c>
      <c r="R12" s="18">
        <f>R10/4</f>
        <v>1.6136918179800885</v>
      </c>
      <c r="S12" s="4"/>
    </row>
    <row r="13" spans="1:19" ht="15.75" x14ac:dyDescent="0.25">
      <c r="A13" s="15"/>
      <c r="B13" s="15"/>
      <c r="C13" s="15"/>
      <c r="D13" s="18" t="s">
        <v>2</v>
      </c>
      <c r="E13" s="18">
        <f>SLOPE(E3:E8,B3:B8)</f>
        <v>0.12195121951219516</v>
      </c>
      <c r="F13" s="18">
        <f>SLOPE(F3:F8,B3:B8)</f>
        <v>0.10188436317738023</v>
      </c>
      <c r="G13" s="15"/>
      <c r="H13" s="15"/>
      <c r="I13" s="15"/>
      <c r="J13" s="15"/>
      <c r="K13" s="15"/>
      <c r="L13" s="22">
        <f>(L11-$B$11*F11)/($K$11-$B11*$B11)</f>
        <v>0.10188436317738023</v>
      </c>
      <c r="M13" s="21">
        <f>(M11-$B$11*G11)/($K$11-$B11*$B11)</f>
        <v>1.0631506849315058E-2</v>
      </c>
      <c r="N13" s="21">
        <f>(N11-$B$11*H11)/($K$11-$B11*$B11)</f>
        <v>1.0643835616438354E-2</v>
      </c>
      <c r="O13" s="21">
        <f>(O11-$B$11*I11)/($K$11-$B11*$B11)</f>
        <v>1.0778082191780822E-2</v>
      </c>
      <c r="P13" s="21"/>
      <c r="Q13" s="19" t="s">
        <v>12</v>
      </c>
      <c r="R13" s="18">
        <f>R12/6/(K11-B11^2)</f>
        <v>1.0610576337403317E-5</v>
      </c>
    </row>
    <row r="14" spans="1:19" ht="15.75" x14ac:dyDescent="0.25">
      <c r="A14" s="15"/>
      <c r="B14" s="15"/>
      <c r="C14" s="15"/>
      <c r="D14" s="18" t="s">
        <v>3</v>
      </c>
      <c r="E14" s="18">
        <f>INTERCEPT(E3:E8,B3:B8)</f>
        <v>0.19512195121951237</v>
      </c>
      <c r="F14" s="18">
        <f>INTERCEPT(F3:F8,B3:B8)</f>
        <v>2.5836632276658982</v>
      </c>
      <c r="G14" s="15"/>
      <c r="H14" s="15"/>
      <c r="I14" s="15"/>
      <c r="J14" s="15"/>
      <c r="K14" s="15"/>
      <c r="L14" s="22">
        <f>F11-L13*$B$11</f>
        <v>2.5836632276658982</v>
      </c>
      <c r="M14" s="21">
        <f>G11-M13*$B$11</f>
        <v>0.457452054794524</v>
      </c>
      <c r="N14" s="21">
        <f>H11-N13*$B$11</f>
        <v>0.45315068493150745</v>
      </c>
      <c r="O14" s="21">
        <f>I11-O13*$B$11</f>
        <v>0.39342465753424705</v>
      </c>
      <c r="P14" s="21"/>
      <c r="Q14" s="19" t="s">
        <v>13</v>
      </c>
      <c r="R14" s="18">
        <f>R13*K11</f>
        <v>1.2776902339623162</v>
      </c>
    </row>
    <row r="15" spans="1:19" ht="15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9" ht="18.75" x14ac:dyDescent="0.35">
      <c r="A16" s="15"/>
      <c r="B16" s="18" t="s">
        <v>27</v>
      </c>
      <c r="C16" s="18">
        <v>8.1999999999999993</v>
      </c>
      <c r="D16" s="18"/>
      <c r="E16" s="18">
        <f>1/E13</f>
        <v>8.1999999999999975</v>
      </c>
      <c r="F16" s="18">
        <f>1/F13</f>
        <v>9.8150488339315078</v>
      </c>
      <c r="G16" s="16"/>
      <c r="H16" s="16"/>
      <c r="I16" s="16"/>
      <c r="J16" s="16"/>
      <c r="K16" s="16"/>
      <c r="L16" s="16"/>
      <c r="M16" s="16">
        <f t="shared" ref="M16:O17" si="10">100-M13/$L13*100</f>
        <v>89.565124109569538</v>
      </c>
      <c r="N16" s="16">
        <f t="shared" si="10"/>
        <v>89.553023364431809</v>
      </c>
      <c r="O16" s="16">
        <f t="shared" si="10"/>
        <v>89.421259695154376</v>
      </c>
      <c r="P16" s="16"/>
      <c r="Q16" s="19" t="s">
        <v>24</v>
      </c>
      <c r="R16" s="18">
        <f>SQRT(R13)</f>
        <v>3.2573879623715865E-3</v>
      </c>
    </row>
    <row r="17" spans="1:18" ht="18.75" x14ac:dyDescent="0.35">
      <c r="A17" s="15"/>
      <c r="B17" s="18" t="s">
        <v>26</v>
      </c>
      <c r="C17" s="18">
        <v>1.6</v>
      </c>
      <c r="D17" s="18"/>
      <c r="E17" s="18">
        <f>E14*E16</f>
        <v>1.600000000000001</v>
      </c>
      <c r="F17" s="18">
        <f>F14*F16</f>
        <v>25.358780749973889</v>
      </c>
      <c r="G17" s="16"/>
      <c r="H17" s="16"/>
      <c r="I17" s="16"/>
      <c r="J17" s="16"/>
      <c r="K17" s="16"/>
      <c r="L17" s="16"/>
      <c r="M17" s="16">
        <f t="shared" si="10"/>
        <v>82.294439542424811</v>
      </c>
      <c r="N17" s="16">
        <f t="shared" si="10"/>
        <v>82.460922922184125</v>
      </c>
      <c r="O17" s="16">
        <f t="shared" si="10"/>
        <v>84.772602972343648</v>
      </c>
      <c r="P17" s="16"/>
      <c r="Q17" s="19" t="s">
        <v>25</v>
      </c>
      <c r="R17" s="18">
        <f>SQRT(R14)</f>
        <v>1.1303496069634014</v>
      </c>
    </row>
  </sheetData>
  <phoneticPr fontId="1" type="noConversion"/>
  <pageMargins left="0.75" right="0.75" top="1" bottom="1" header="0.5" footer="0.5"/>
  <pageSetup paperSize="9" orientation="portrait" horizontalDpi="4294967295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M14" sqref="M14"/>
    </sheetView>
  </sheetViews>
  <sheetFormatPr defaultRowHeight="12.75" x14ac:dyDescent="0.2"/>
  <cols>
    <col min="1" max="1" width="2.5703125" customWidth="1"/>
    <col min="2" max="2" width="8.42578125" customWidth="1"/>
  </cols>
  <sheetData>
    <row r="1" spans="1:8" s="5" customFormat="1" x14ac:dyDescent="0.2">
      <c r="C1" s="5" t="s">
        <v>14</v>
      </c>
      <c r="D1" s="5" t="s">
        <v>15</v>
      </c>
      <c r="E1" s="5" t="s">
        <v>16</v>
      </c>
      <c r="F1" s="5" t="s">
        <v>17</v>
      </c>
      <c r="G1" s="5" t="s">
        <v>18</v>
      </c>
      <c r="H1" s="5" t="s">
        <v>19</v>
      </c>
    </row>
    <row r="2" spans="1:8" s="5" customFormat="1" x14ac:dyDescent="0.2"/>
    <row r="3" spans="1:8" x14ac:dyDescent="0.2">
      <c r="A3" s="4"/>
      <c r="B3" s="4">
        <v>100</v>
      </c>
      <c r="C3" s="4">
        <v>8.2000000000000003E-2</v>
      </c>
      <c r="D3">
        <f>C3-0.001</f>
        <v>8.1000000000000003E-2</v>
      </c>
      <c r="E3">
        <f>C3+0.001</f>
        <v>8.3000000000000004E-2</v>
      </c>
      <c r="F3">
        <f>1/C3</f>
        <v>12.195121951219512</v>
      </c>
      <c r="G3">
        <f t="shared" ref="G3:H8" si="0">1/D3</f>
        <v>12.345679012345679</v>
      </c>
      <c r="H3">
        <f t="shared" si="0"/>
        <v>12.048192771084336</v>
      </c>
    </row>
    <row r="4" spans="1:8" x14ac:dyDescent="0.2">
      <c r="A4" s="4"/>
      <c r="B4" s="4">
        <v>200</v>
      </c>
      <c r="C4" s="4">
        <v>4.3999999999999997E-2</v>
      </c>
      <c r="D4">
        <f t="shared" ref="D4:D8" si="1">C4-0.001</f>
        <v>4.2999999999999997E-2</v>
      </c>
      <c r="E4">
        <f t="shared" ref="E4:E8" si="2">C4+0.001</f>
        <v>4.4999999999999998E-2</v>
      </c>
      <c r="F4">
        <f t="shared" ref="F4:F8" si="3">1/C4</f>
        <v>22.72727272727273</v>
      </c>
      <c r="G4">
        <f t="shared" si="0"/>
        <v>23.255813953488374</v>
      </c>
      <c r="H4">
        <f t="shared" si="0"/>
        <v>22.222222222222221</v>
      </c>
    </row>
    <row r="5" spans="1:8" x14ac:dyDescent="0.2">
      <c r="A5" s="4"/>
      <c r="B5" s="4">
        <v>250</v>
      </c>
      <c r="C5" s="4">
        <v>3.5999999999999997E-2</v>
      </c>
      <c r="D5">
        <f t="shared" si="1"/>
        <v>3.4999999999999996E-2</v>
      </c>
      <c r="E5">
        <f t="shared" si="2"/>
        <v>3.6999999999999998E-2</v>
      </c>
      <c r="F5">
        <f t="shared" si="3"/>
        <v>27.777777777777779</v>
      </c>
      <c r="G5">
        <f t="shared" si="0"/>
        <v>28.571428571428573</v>
      </c>
      <c r="H5">
        <f t="shared" si="0"/>
        <v>27.027027027027028</v>
      </c>
    </row>
    <row r="6" spans="1:8" x14ac:dyDescent="0.2">
      <c r="A6" s="4"/>
      <c r="B6" s="4">
        <v>300</v>
      </c>
      <c r="C6" s="4">
        <v>0.03</v>
      </c>
      <c r="D6">
        <f t="shared" si="1"/>
        <v>2.8999999999999998E-2</v>
      </c>
      <c r="E6">
        <f t="shared" si="2"/>
        <v>3.1E-2</v>
      </c>
      <c r="F6">
        <f t="shared" si="3"/>
        <v>33.333333333333336</v>
      </c>
      <c r="G6">
        <f t="shared" si="0"/>
        <v>34.482758620689658</v>
      </c>
      <c r="H6">
        <f t="shared" si="0"/>
        <v>32.258064516129032</v>
      </c>
    </row>
    <row r="7" spans="1:8" x14ac:dyDescent="0.2">
      <c r="A7" s="4"/>
      <c r="B7" s="4">
        <v>400</v>
      </c>
      <c r="C7" s="4">
        <v>2.1999999999999999E-2</v>
      </c>
      <c r="D7">
        <f t="shared" si="1"/>
        <v>2.0999999999999998E-2</v>
      </c>
      <c r="E7">
        <f t="shared" si="2"/>
        <v>2.3E-2</v>
      </c>
      <c r="F7">
        <f t="shared" si="3"/>
        <v>45.45454545454546</v>
      </c>
      <c r="G7">
        <f t="shared" si="0"/>
        <v>47.619047619047628</v>
      </c>
      <c r="H7">
        <f t="shared" si="0"/>
        <v>43.478260869565219</v>
      </c>
    </row>
    <row r="8" spans="1:8" x14ac:dyDescent="0.2">
      <c r="A8" s="4"/>
      <c r="B8" s="4">
        <v>600</v>
      </c>
      <c r="C8" s="4">
        <v>1.6E-2</v>
      </c>
      <c r="D8">
        <f t="shared" si="1"/>
        <v>1.4999999999999999E-2</v>
      </c>
      <c r="E8">
        <f t="shared" si="2"/>
        <v>1.7000000000000001E-2</v>
      </c>
      <c r="F8">
        <f t="shared" si="3"/>
        <v>62.5</v>
      </c>
      <c r="G8">
        <f t="shared" si="0"/>
        <v>66.666666666666671</v>
      </c>
      <c r="H8">
        <f t="shared" si="0"/>
        <v>58.823529411764703</v>
      </c>
    </row>
    <row r="9" spans="1:8" x14ac:dyDescent="0.2">
      <c r="A9" s="4"/>
      <c r="B9" s="4"/>
    </row>
    <row r="10" spans="1:8" s="2" customFormat="1" x14ac:dyDescent="0.2">
      <c r="A10" s="4"/>
      <c r="B10" s="4"/>
    </row>
    <row r="11" spans="1:8" s="3" customFormat="1" x14ac:dyDescent="0.2">
      <c r="A11" s="4"/>
      <c r="B11" s="4"/>
    </row>
    <row r="12" spans="1:8" s="3" customFormat="1" x14ac:dyDescent="0.2">
      <c r="A12" s="4"/>
      <c r="B12" s="4"/>
      <c r="E12" s="4" t="s">
        <v>2</v>
      </c>
      <c r="F12">
        <f>SLOPE(F3:F8,B3:B8)</f>
        <v>0.10188436317738023</v>
      </c>
      <c r="G12">
        <f>SLOPE(G3:G8,B3:B8)</f>
        <v>0.11022972831880422</v>
      </c>
      <c r="H12">
        <f>SLOPE(H3:H8,B3:B8)</f>
        <v>9.4550325320858455E-2</v>
      </c>
    </row>
    <row r="13" spans="1:8" x14ac:dyDescent="0.2">
      <c r="E13" s="4" t="s">
        <v>3</v>
      </c>
      <c r="F13">
        <f>INTERCEPT(F3:F8,B3:B8)</f>
        <v>2.5836632276658982</v>
      </c>
      <c r="G13">
        <f>INTERCEPT(G3:G8,B3:B8)</f>
        <v>1.5027328423131365</v>
      </c>
      <c r="H13">
        <f>INTERCEPT(H3:H8,B3:B8)</f>
        <v>3.4898658290340698</v>
      </c>
    </row>
    <row r="14" spans="1:8" x14ac:dyDescent="0.2">
      <c r="E14" s="4" t="s">
        <v>20</v>
      </c>
      <c r="F14">
        <f>1/F12</f>
        <v>9.8150488339315078</v>
      </c>
      <c r="G14">
        <f t="shared" ref="G14:H14" si="4">1/G12</f>
        <v>9.0719628475162342</v>
      </c>
      <c r="H14">
        <f t="shared" si="4"/>
        <v>10.576378205008599</v>
      </c>
    </row>
    <row r="15" spans="1:8" x14ac:dyDescent="0.2">
      <c r="E15" s="4" t="s">
        <v>21</v>
      </c>
      <c r="F15">
        <f>F13/F12</f>
        <v>25.358780749973889</v>
      </c>
      <c r="G15">
        <f t="shared" ref="G15:H15" si="5">G13/G12</f>
        <v>13.632736515207247</v>
      </c>
      <c r="H15">
        <f t="shared" si="5"/>
        <v>36.910140892600204</v>
      </c>
    </row>
  </sheetData>
  <pageMargins left="0.75" right="0.75" top="1" bottom="1" header="0.5" footer="0.5"/>
  <pageSetup paperSize="9" orientation="portrait" horizontalDpi="4294967295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45" zoomScaleNormal="145" workbookViewId="0">
      <selection activeCell="D25" sqref="D24:D25"/>
    </sheetView>
  </sheetViews>
  <sheetFormatPr defaultRowHeight="12.75" x14ac:dyDescent="0.2"/>
  <cols>
    <col min="2" max="2" width="13" bestFit="1" customWidth="1"/>
  </cols>
  <sheetData>
    <row r="1" spans="1:8" ht="15.75" x14ac:dyDescent="0.25">
      <c r="A1" s="51" t="s">
        <v>8</v>
      </c>
      <c r="B1" s="14"/>
      <c r="C1" s="53" t="s">
        <v>9</v>
      </c>
      <c r="D1" s="4" t="s">
        <v>10</v>
      </c>
      <c r="E1" s="4" t="s">
        <v>52</v>
      </c>
      <c r="G1" s="4" t="s">
        <v>57</v>
      </c>
    </row>
    <row r="2" spans="1:8" ht="18.75" x14ac:dyDescent="0.35">
      <c r="A2" s="51" t="s">
        <v>51</v>
      </c>
      <c r="B2" s="34" t="s">
        <v>6</v>
      </c>
      <c r="C2" s="53" t="s">
        <v>17</v>
      </c>
      <c r="D2" s="4" t="s">
        <v>53</v>
      </c>
      <c r="E2" s="4" t="s">
        <v>54</v>
      </c>
    </row>
    <row r="3" spans="1:8" ht="15" x14ac:dyDescent="0.2">
      <c r="A3" s="52">
        <v>100</v>
      </c>
      <c r="B3" s="35">
        <v>8.2000000000000003E-2</v>
      </c>
      <c r="C3" s="53">
        <f>1/B3</f>
        <v>12.195121951219512</v>
      </c>
      <c r="D3">
        <f>A3*C3</f>
        <v>1219.5121951219512</v>
      </c>
      <c r="E3">
        <f>A3^2</f>
        <v>10000</v>
      </c>
      <c r="G3">
        <f>(B$13*A3+B$15-C3)^2</f>
        <v>0.33290314419082712</v>
      </c>
    </row>
    <row r="4" spans="1:8" ht="15" x14ac:dyDescent="0.2">
      <c r="A4" s="52">
        <v>200</v>
      </c>
      <c r="B4" s="35">
        <v>4.3999999999999997E-2</v>
      </c>
      <c r="C4" s="53">
        <f t="shared" ref="C4:C8" si="0">1/B4</f>
        <v>22.72727272727273</v>
      </c>
      <c r="D4">
        <f t="shared" ref="D4:D8" si="1">A4*C4</f>
        <v>4545.454545454546</v>
      </c>
      <c r="E4">
        <f t="shared" ref="E4:E8" si="2">A4^2</f>
        <v>40000</v>
      </c>
      <c r="G4">
        <f t="shared" ref="G4:G8" si="3">(B$13*A4+B$15-C4)^2</f>
        <v>5.4411690555538399E-2</v>
      </c>
    </row>
    <row r="5" spans="1:8" ht="15" x14ac:dyDescent="0.2">
      <c r="A5" s="52">
        <v>250</v>
      </c>
      <c r="B5" s="35">
        <v>3.5999999999999997E-2</v>
      </c>
      <c r="C5" s="53">
        <f t="shared" si="0"/>
        <v>27.777777777777779</v>
      </c>
      <c r="D5">
        <f t="shared" si="1"/>
        <v>6944.4444444444443</v>
      </c>
      <c r="E5">
        <f t="shared" si="2"/>
        <v>62500</v>
      </c>
      <c r="G5">
        <f t="shared" si="3"/>
        <v>7.6715839869515606E-2</v>
      </c>
    </row>
    <row r="6" spans="1:8" ht="15" x14ac:dyDescent="0.2">
      <c r="A6" s="52">
        <v>300</v>
      </c>
      <c r="B6" s="35">
        <v>0.03</v>
      </c>
      <c r="C6" s="53">
        <f t="shared" si="0"/>
        <v>33.333333333333336</v>
      </c>
      <c r="D6">
        <f t="shared" si="1"/>
        <v>10000</v>
      </c>
      <c r="E6">
        <f t="shared" si="2"/>
        <v>90000</v>
      </c>
      <c r="G6">
        <f t="shared" si="3"/>
        <v>3.398903453393471E-2</v>
      </c>
    </row>
    <row r="7" spans="1:8" ht="15" x14ac:dyDescent="0.2">
      <c r="A7" s="52">
        <v>400</v>
      </c>
      <c r="B7" s="35">
        <v>2.1999999999999999E-2</v>
      </c>
      <c r="C7" s="53">
        <f t="shared" si="0"/>
        <v>45.45454545454546</v>
      </c>
      <c r="D7">
        <f t="shared" si="1"/>
        <v>18181.818181818184</v>
      </c>
      <c r="E7">
        <f t="shared" si="2"/>
        <v>160000</v>
      </c>
      <c r="G7">
        <f t="shared" si="3"/>
        <v>4.4822688901538381</v>
      </c>
    </row>
    <row r="8" spans="1:8" ht="15" x14ac:dyDescent="0.2">
      <c r="A8" s="52">
        <v>600</v>
      </c>
      <c r="B8" s="35">
        <v>1.6E-2</v>
      </c>
      <c r="C8" s="53">
        <f t="shared" si="0"/>
        <v>62.5</v>
      </c>
      <c r="D8">
        <f t="shared" si="1"/>
        <v>37500</v>
      </c>
      <c r="E8">
        <f t="shared" si="2"/>
        <v>360000</v>
      </c>
      <c r="G8">
        <f t="shared" si="3"/>
        <v>1.4744786726167005</v>
      </c>
    </row>
    <row r="10" spans="1:8" x14ac:dyDescent="0.2">
      <c r="A10">
        <f>AVERAGE(A3:A8)</f>
        <v>308.33333333333331</v>
      </c>
      <c r="C10">
        <f t="shared" ref="B10:E10" si="4">AVERAGE(C3:C8)</f>
        <v>33.998008540691465</v>
      </c>
      <c r="D10">
        <f t="shared" si="4"/>
        <v>13065.204894473187</v>
      </c>
      <c r="E10">
        <f t="shared" si="4"/>
        <v>120416.66666666667</v>
      </c>
    </row>
    <row r="11" spans="1:8" x14ac:dyDescent="0.2">
      <c r="G11">
        <f>SUM(G3:G8)/4</f>
        <v>1.6136918179800885</v>
      </c>
      <c r="H11" s="55" t="s">
        <v>58</v>
      </c>
    </row>
    <row r="13" spans="1:8" x14ac:dyDescent="0.2">
      <c r="A13" s="4" t="s">
        <v>45</v>
      </c>
      <c r="B13">
        <f>(D10-A10*C10)/(E10-A10^2)</f>
        <v>0.10188436317738023</v>
      </c>
      <c r="D13" s="4" t="s">
        <v>27</v>
      </c>
      <c r="E13">
        <f>1/B13</f>
        <v>9.8150488339315078</v>
      </c>
      <c r="F13" s="4" t="s">
        <v>47</v>
      </c>
    </row>
    <row r="15" spans="1:8" x14ac:dyDescent="0.2">
      <c r="A15" s="4" t="s">
        <v>55</v>
      </c>
      <c r="B15">
        <f>C10-B13*A10</f>
        <v>2.5836632276658982</v>
      </c>
      <c r="D15" s="4" t="s">
        <v>56</v>
      </c>
      <c r="E15">
        <f>B15/B13</f>
        <v>25.358780749973889</v>
      </c>
      <c r="F15" s="54" t="s">
        <v>34</v>
      </c>
    </row>
    <row r="17" spans="1:2" x14ac:dyDescent="0.2">
      <c r="A17" s="4" t="s">
        <v>59</v>
      </c>
      <c r="B17">
        <f>G11/6/(E10-A10^2)</f>
        <v>1.0610576337403317E-5</v>
      </c>
    </row>
    <row r="18" spans="1:2" x14ac:dyDescent="0.2">
      <c r="A18" s="4" t="s">
        <v>60</v>
      </c>
      <c r="B18" s="46">
        <f>SQRT(B17)</f>
        <v>3.2573879623715865E-3</v>
      </c>
    </row>
    <row r="20" spans="1:2" x14ac:dyDescent="0.2">
      <c r="A20" s="4" t="s">
        <v>61</v>
      </c>
      <c r="B20">
        <f>B17*E10</f>
        <v>1.2776902339623162</v>
      </c>
    </row>
    <row r="21" spans="1:2" x14ac:dyDescent="0.2">
      <c r="A21" s="4" t="s">
        <v>62</v>
      </c>
      <c r="B21" s="46">
        <f>SQRT(B20)</f>
        <v>1.1303496069634014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>
      <selection activeCell="I43" sqref="I43"/>
    </sheetView>
  </sheetViews>
  <sheetFormatPr defaultRowHeight="12.75" x14ac:dyDescent="0.2"/>
  <cols>
    <col min="1" max="1" width="10.85546875" customWidth="1"/>
    <col min="2" max="2" width="12.42578125" customWidth="1"/>
    <col min="3" max="3" width="12.140625" customWidth="1"/>
    <col min="8" max="9" width="12.42578125" bestFit="1" customWidth="1"/>
  </cols>
  <sheetData>
    <row r="1" spans="1:3" x14ac:dyDescent="0.2">
      <c r="A1" s="38">
        <f>1/SQRT(2*PI())</f>
        <v>0.3989422804014327</v>
      </c>
      <c r="B1" s="4" t="s">
        <v>65</v>
      </c>
      <c r="C1" s="4" t="s">
        <v>66</v>
      </c>
    </row>
    <row r="2" spans="1:3" x14ac:dyDescent="0.2">
      <c r="A2" s="54" t="s">
        <v>63</v>
      </c>
      <c r="B2">
        <v>9.4805247999999995</v>
      </c>
      <c r="C2">
        <f>x_linearizálás!F16</f>
        <v>9.8150488339315078</v>
      </c>
    </row>
    <row r="3" spans="1:3" x14ac:dyDescent="0.2">
      <c r="A3" s="54" t="s">
        <v>64</v>
      </c>
      <c r="B3">
        <v>0.13172539999999999</v>
      </c>
      <c r="C3">
        <f>x_linearizálás!R16/x_linearizálás!F13^2</f>
        <v>0.31380106745208453</v>
      </c>
    </row>
    <row r="5" spans="1:3" x14ac:dyDescent="0.2">
      <c r="A5">
        <v>8.6999999999999993</v>
      </c>
      <c r="B5">
        <f>$A$1/B$3/EXP((($A5-B$2)/B$3)^2/2)</f>
        <v>7.19679130146292E-8</v>
      </c>
      <c r="C5">
        <f>$A$1/C$3/EXP((($A5-C$2)/C$3)^2/2)</f>
        <v>2.3039418836998228E-3</v>
      </c>
    </row>
    <row r="6" spans="1:3" x14ac:dyDescent="0.2">
      <c r="A6">
        <v>8.75</v>
      </c>
      <c r="B6">
        <f t="shared" ref="B6:C36" si="0">$A$1/B$3/EXP((($A6-B$2)/B$3)^2/2)</f>
        <v>6.3481072215865274E-7</v>
      </c>
      <c r="C6">
        <f t="shared" si="0"/>
        <v>4.0072616883694732E-3</v>
      </c>
    </row>
    <row r="7" spans="1:3" x14ac:dyDescent="0.2">
      <c r="A7">
        <v>8.8000000000000007</v>
      </c>
      <c r="B7">
        <f t="shared" si="0"/>
        <v>4.8481588883059885E-6</v>
      </c>
      <c r="C7">
        <f t="shared" si="0"/>
        <v>6.7951328544890869E-3</v>
      </c>
    </row>
    <row r="8" spans="1:3" x14ac:dyDescent="0.2">
      <c r="A8">
        <v>8.85</v>
      </c>
      <c r="B8">
        <f t="shared" si="0"/>
        <v>3.2058018983940705E-5</v>
      </c>
      <c r="C8">
        <f t="shared" si="0"/>
        <v>1.123368556451986E-2</v>
      </c>
    </row>
    <row r="9" spans="1:3" x14ac:dyDescent="0.2">
      <c r="A9">
        <v>8.9</v>
      </c>
      <c r="B9">
        <f t="shared" si="0"/>
        <v>1.8353705773412328E-4</v>
      </c>
      <c r="C9">
        <f t="shared" si="0"/>
        <v>1.8105921726199174E-2</v>
      </c>
    </row>
    <row r="10" spans="1:3" x14ac:dyDescent="0.2">
      <c r="A10">
        <v>8.9499999999999993</v>
      </c>
      <c r="B10">
        <f t="shared" si="0"/>
        <v>9.0978358169754414E-4</v>
      </c>
      <c r="C10">
        <f t="shared" si="0"/>
        <v>2.8450707908585532E-2</v>
      </c>
    </row>
    <row r="11" spans="1:3" x14ac:dyDescent="0.2">
      <c r="A11">
        <v>9</v>
      </c>
      <c r="B11">
        <f t="shared" si="0"/>
        <v>3.9046280626471239E-3</v>
      </c>
      <c r="C11">
        <f t="shared" si="0"/>
        <v>4.3585253761179797E-2</v>
      </c>
    </row>
    <row r="12" spans="1:3" x14ac:dyDescent="0.2">
      <c r="A12">
        <v>9.0500000000000007</v>
      </c>
      <c r="B12">
        <f t="shared" si="0"/>
        <v>1.4509367927293328E-2</v>
      </c>
      <c r="C12">
        <f t="shared" si="0"/>
        <v>6.5096875553692715E-2</v>
      </c>
    </row>
    <row r="13" spans="1:3" x14ac:dyDescent="0.2">
      <c r="A13">
        <v>9.1</v>
      </c>
      <c r="B13">
        <f t="shared" si="0"/>
        <v>4.6681474171985156E-2</v>
      </c>
      <c r="C13">
        <f t="shared" si="0"/>
        <v>9.4788308473894856E-2</v>
      </c>
    </row>
    <row r="14" spans="1:3" x14ac:dyDescent="0.2">
      <c r="A14">
        <v>9.1500000000000092</v>
      </c>
      <c r="B14">
        <f t="shared" si="0"/>
        <v>0.13003728017202082</v>
      </c>
      <c r="C14">
        <f t="shared" si="0"/>
        <v>0.13456231982243474</v>
      </c>
    </row>
    <row r="15" spans="1:3" x14ac:dyDescent="0.2">
      <c r="A15">
        <v>9.2000000000000099</v>
      </c>
      <c r="B15">
        <f t="shared" si="0"/>
        <v>0.3136306070028636</v>
      </c>
      <c r="C15">
        <f t="shared" si="0"/>
        <v>0.18623710909283922</v>
      </c>
    </row>
    <row r="16" spans="1:3" x14ac:dyDescent="0.2">
      <c r="A16">
        <v>9.2500000000000107</v>
      </c>
      <c r="B16">
        <f t="shared" si="0"/>
        <v>0.65493205362136353</v>
      </c>
      <c r="C16">
        <f t="shared" si="0"/>
        <v>0.25129453332555945</v>
      </c>
    </row>
    <row r="17" spans="1:3" x14ac:dyDescent="0.2">
      <c r="A17">
        <v>9.3000000000000096</v>
      </c>
      <c r="B17">
        <f t="shared" si="0"/>
        <v>1.1841352237246165</v>
      </c>
      <c r="C17">
        <f t="shared" si="0"/>
        <v>0.33057798182448467</v>
      </c>
    </row>
    <row r="18" spans="1:3" x14ac:dyDescent="0.2">
      <c r="A18">
        <v>9.3500000000000103</v>
      </c>
      <c r="B18">
        <f t="shared" si="0"/>
        <v>1.8536750314088353</v>
      </c>
      <c r="C18">
        <f t="shared" si="0"/>
        <v>0.42397365433114698</v>
      </c>
    </row>
    <row r="19" spans="1:3" x14ac:dyDescent="0.2">
      <c r="A19">
        <v>9.4000000000000092</v>
      </c>
      <c r="B19">
        <f t="shared" si="0"/>
        <v>2.5124252332650441</v>
      </c>
      <c r="C19">
        <f t="shared" si="0"/>
        <v>0.53012450553019297</v>
      </c>
    </row>
    <row r="20" spans="1:3" x14ac:dyDescent="0.2">
      <c r="A20">
        <v>9.4500000000000099</v>
      </c>
      <c r="B20">
        <f t="shared" si="0"/>
        <v>2.9483561215045939</v>
      </c>
      <c r="C20">
        <f t="shared" si="0"/>
        <v>0.64623571155865511</v>
      </c>
    </row>
    <row r="21" spans="1:3" x14ac:dyDescent="0.2">
      <c r="A21">
        <v>9.5000000000000107</v>
      </c>
      <c r="B21">
        <f t="shared" si="0"/>
        <v>2.9956700553566824</v>
      </c>
      <c r="C21">
        <f t="shared" si="0"/>
        <v>0.76802983461330609</v>
      </c>
    </row>
    <row r="22" spans="1:3" x14ac:dyDescent="0.2">
      <c r="A22">
        <v>9.5500000000000096</v>
      </c>
      <c r="B22">
        <f t="shared" si="0"/>
        <v>2.6353315628981928</v>
      </c>
      <c r="C22">
        <f t="shared" si="0"/>
        <v>0.88989607502827706</v>
      </c>
    </row>
    <row r="23" spans="1:3" x14ac:dyDescent="0.2">
      <c r="A23">
        <v>9.6000000000000103</v>
      </c>
      <c r="B23">
        <f t="shared" si="0"/>
        <v>2.0072607620705449</v>
      </c>
      <c r="C23">
        <f t="shared" si="0"/>
        <v>1.005251095944399</v>
      </c>
    </row>
    <row r="24" spans="1:3" x14ac:dyDescent="0.2">
      <c r="A24">
        <v>9.6500000000000092</v>
      </c>
      <c r="B24">
        <f t="shared" si="0"/>
        <v>1.3237304921417115</v>
      </c>
      <c r="C24">
        <f t="shared" si="0"/>
        <v>1.1070924339298043</v>
      </c>
    </row>
    <row r="25" spans="1:3" x14ac:dyDescent="0.2">
      <c r="A25">
        <v>9.7000000000000099</v>
      </c>
      <c r="B25">
        <f t="shared" si="0"/>
        <v>0.75582733966517457</v>
      </c>
      <c r="C25">
        <f t="shared" si="0"/>
        <v>1.1886863447930054</v>
      </c>
    </row>
    <row r="26" spans="1:3" x14ac:dyDescent="0.2">
      <c r="A26">
        <v>9.7500000000000107</v>
      </c>
      <c r="B26">
        <f t="shared" si="0"/>
        <v>0.37365678050997903</v>
      </c>
      <c r="C26">
        <f t="shared" si="0"/>
        <v>1.2442989315387054</v>
      </c>
    </row>
    <row r="27" spans="1:3" x14ac:dyDescent="0.2">
      <c r="A27">
        <v>9.8000000000000203</v>
      </c>
      <c r="B27">
        <f t="shared" si="0"/>
        <v>0.15993752983540968</v>
      </c>
      <c r="C27">
        <f t="shared" si="0"/>
        <v>1.2698611779476294</v>
      </c>
    </row>
    <row r="28" spans="1:3" x14ac:dyDescent="0.2">
      <c r="A28">
        <v>9.8500000000000192</v>
      </c>
      <c r="B28">
        <f t="shared" si="0"/>
        <v>5.9272759574866891E-2</v>
      </c>
      <c r="C28">
        <f t="shared" si="0"/>
        <v>1.2634609617576666</v>
      </c>
    </row>
    <row r="29" spans="1:3" x14ac:dyDescent="0.2">
      <c r="A29">
        <v>9.9000000000000199</v>
      </c>
      <c r="B29">
        <f t="shared" si="0"/>
        <v>1.9018977145187178E-2</v>
      </c>
      <c r="C29">
        <f t="shared" si="0"/>
        <v>1.2255794568061462</v>
      </c>
    </row>
    <row r="30" spans="1:3" x14ac:dyDescent="0.2">
      <c r="A30">
        <v>9.9500000000000206</v>
      </c>
      <c r="B30">
        <f t="shared" si="0"/>
        <v>5.2838005060409565E-3</v>
      </c>
      <c r="C30">
        <f t="shared" si="0"/>
        <v>1.1590313448940661</v>
      </c>
    </row>
    <row r="31" spans="1:3" x14ac:dyDescent="0.2">
      <c r="A31">
        <v>10</v>
      </c>
      <c r="B31">
        <f t="shared" si="0"/>
        <v>1.2709630185769923E-3</v>
      </c>
      <c r="C31">
        <f t="shared" si="0"/>
        <v>1.0686191514735828</v>
      </c>
    </row>
    <row r="32" spans="1:3" x14ac:dyDescent="0.2">
      <c r="A32">
        <v>10.050000000000001</v>
      </c>
      <c r="B32">
        <f t="shared" si="0"/>
        <v>2.6469556343959198E-4</v>
      </c>
      <c r="C32">
        <f t="shared" si="0"/>
        <v>0.9605606438539035</v>
      </c>
    </row>
    <row r="33" spans="1:3" x14ac:dyDescent="0.2">
      <c r="A33">
        <v>10.1</v>
      </c>
      <c r="B33">
        <f t="shared" si="0"/>
        <v>4.7729584816291317E-5</v>
      </c>
      <c r="C33">
        <f t="shared" si="0"/>
        <v>0.841784040710853</v>
      </c>
    </row>
    <row r="34" spans="1:3" x14ac:dyDescent="0.2">
      <c r="A34">
        <v>10.15</v>
      </c>
      <c r="B34">
        <f t="shared" si="0"/>
        <v>7.4517091819363724E-6</v>
      </c>
      <c r="C34">
        <f t="shared" si="0"/>
        <v>0.71920160890728813</v>
      </c>
    </row>
    <row r="35" spans="1:3" x14ac:dyDescent="0.2">
      <c r="A35">
        <v>10.199999999999999</v>
      </c>
      <c r="B35">
        <f t="shared" si="0"/>
        <v>1.0072827215921908E-6</v>
      </c>
      <c r="C35">
        <f t="shared" si="0"/>
        <v>0.59906600607696237</v>
      </c>
    </row>
    <row r="36" spans="1:3" x14ac:dyDescent="0.2">
      <c r="A36">
        <v>10.25</v>
      </c>
      <c r="B36">
        <f t="shared" si="0"/>
        <v>1.1788922635401237E-7</v>
      </c>
      <c r="C36">
        <f t="shared" si="0"/>
        <v>0.4864887098222459</v>
      </c>
    </row>
    <row r="37" spans="1:3" x14ac:dyDescent="0.2">
      <c r="A37">
        <v>10.3</v>
      </c>
      <c r="C37">
        <f t="shared" ref="C37:C50" si="1">$A$1/C$3/EXP((($A37-C$2)/C$3)^2/2)</f>
        <v>0.38516331763460143</v>
      </c>
    </row>
    <row r="38" spans="1:3" x14ac:dyDescent="0.2">
      <c r="A38">
        <v>10.35</v>
      </c>
      <c r="C38">
        <f t="shared" si="1"/>
        <v>0.29729741663706388</v>
      </c>
    </row>
    <row r="39" spans="1:3" x14ac:dyDescent="0.2">
      <c r="A39">
        <v>10.4</v>
      </c>
      <c r="C39">
        <f t="shared" si="1"/>
        <v>0.22372340239356847</v>
      </c>
    </row>
    <row r="40" spans="1:3" x14ac:dyDescent="0.2">
      <c r="A40">
        <v>10.45</v>
      </c>
      <c r="C40">
        <f t="shared" si="1"/>
        <v>0.16413672321501474</v>
      </c>
    </row>
    <row r="41" spans="1:3" x14ac:dyDescent="0.2">
      <c r="A41">
        <v>10.5</v>
      </c>
      <c r="C41">
        <f t="shared" si="1"/>
        <v>0.11740164065137799</v>
      </c>
    </row>
    <row r="42" spans="1:3" x14ac:dyDescent="0.2">
      <c r="A42">
        <v>10.55</v>
      </c>
      <c r="C42">
        <f t="shared" si="1"/>
        <v>8.1868462930877114E-2</v>
      </c>
    </row>
    <row r="43" spans="1:3" x14ac:dyDescent="0.2">
      <c r="A43">
        <v>10.6</v>
      </c>
      <c r="C43">
        <f t="shared" si="1"/>
        <v>5.5658714386623377E-2</v>
      </c>
    </row>
    <row r="44" spans="1:3" x14ac:dyDescent="0.2">
      <c r="A44">
        <v>10.65</v>
      </c>
      <c r="C44">
        <f t="shared" si="1"/>
        <v>3.6891283761363095E-2</v>
      </c>
    </row>
    <row r="45" spans="1:3" x14ac:dyDescent="0.2">
      <c r="A45">
        <v>10.7</v>
      </c>
      <c r="C45">
        <f t="shared" si="1"/>
        <v>2.3839021722027284E-2</v>
      </c>
    </row>
    <row r="46" spans="1:3" x14ac:dyDescent="0.2">
      <c r="A46">
        <v>10.75</v>
      </c>
      <c r="C46">
        <f t="shared" si="1"/>
        <v>1.5018520578072472E-2</v>
      </c>
    </row>
    <row r="47" spans="1:3" x14ac:dyDescent="0.2">
      <c r="A47">
        <v>10.8</v>
      </c>
      <c r="C47">
        <f t="shared" si="1"/>
        <v>9.224438548793918E-3</v>
      </c>
    </row>
    <row r="48" spans="1:3" x14ac:dyDescent="0.2">
      <c r="A48">
        <v>10.85</v>
      </c>
      <c r="C48">
        <f t="shared" si="1"/>
        <v>5.5236581582089267E-3</v>
      </c>
    </row>
    <row r="49" spans="1:3" x14ac:dyDescent="0.2">
      <c r="A49">
        <v>10.9</v>
      </c>
      <c r="C49">
        <f t="shared" si="1"/>
        <v>3.2246880537921234E-3</v>
      </c>
    </row>
    <row r="50" spans="1:3" x14ac:dyDescent="0.2">
      <c r="A50">
        <v>10.95</v>
      </c>
      <c r="C50">
        <f t="shared" si="1"/>
        <v>1.8353660217351637E-3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5"/>
  <sheetViews>
    <sheetView workbookViewId="0">
      <selection activeCell="H36" sqref="H36"/>
    </sheetView>
  </sheetViews>
  <sheetFormatPr defaultRowHeight="12.75" x14ac:dyDescent="0.2"/>
  <cols>
    <col min="1" max="1" width="10.85546875" customWidth="1"/>
    <col min="2" max="2" width="12.42578125" customWidth="1"/>
    <col min="3" max="3" width="12.140625" customWidth="1"/>
    <col min="8" max="9" width="12.42578125" bestFit="1" customWidth="1"/>
  </cols>
  <sheetData>
    <row r="1" spans="1:3" x14ac:dyDescent="0.2">
      <c r="A1" s="38">
        <f>1/SQRT(2*PI())</f>
        <v>0.3989422804014327</v>
      </c>
      <c r="B1" s="4" t="s">
        <v>65</v>
      </c>
      <c r="C1" s="4" t="s">
        <v>66</v>
      </c>
    </row>
    <row r="2" spans="1:3" x14ac:dyDescent="0.2">
      <c r="A2" s="54" t="s">
        <v>63</v>
      </c>
      <c r="B2">
        <v>15.591104</v>
      </c>
      <c r="C2">
        <f>x_linearizálás!F17</f>
        <v>25.358780749973889</v>
      </c>
    </row>
    <row r="3" spans="1:3" x14ac:dyDescent="0.2">
      <c r="A3" s="54" t="s">
        <v>64</v>
      </c>
      <c r="B3">
        <v>1.9716199999999999</v>
      </c>
      <c r="C3">
        <f>11.124</f>
        <v>11.124000000000001</v>
      </c>
    </row>
    <row r="5" spans="1:3" x14ac:dyDescent="0.2">
      <c r="A5">
        <v>0</v>
      </c>
      <c r="C5">
        <f>$A$1/C$3/EXP((($A5-C$2)/C$3)^2/2)</f>
        <v>2.6679733632892079E-3</v>
      </c>
    </row>
    <row r="6" spans="1:3" x14ac:dyDescent="0.2">
      <c r="A6">
        <v>0.2</v>
      </c>
      <c r="C6">
        <f t="shared" ref="B6:C36" si="0">$A$1/C$3/EXP((($A6-C$2)/C$3)^2/2)</f>
        <v>2.7791457640665117E-3</v>
      </c>
    </row>
    <row r="7" spans="1:3" x14ac:dyDescent="0.2">
      <c r="A7">
        <v>0.4</v>
      </c>
      <c r="C7">
        <f t="shared" si="0"/>
        <v>2.8940149929142719E-3</v>
      </c>
    </row>
    <row r="8" spans="1:3" x14ac:dyDescent="0.2">
      <c r="A8">
        <v>0.6</v>
      </c>
      <c r="C8">
        <f t="shared" si="0"/>
        <v>3.0126580638682758E-3</v>
      </c>
    </row>
    <row r="9" spans="1:3" x14ac:dyDescent="0.2">
      <c r="A9">
        <v>0.8</v>
      </c>
      <c r="C9">
        <f t="shared" si="0"/>
        <v>3.135151427143349E-3</v>
      </c>
    </row>
    <row r="10" spans="1:3" x14ac:dyDescent="0.2">
      <c r="A10">
        <v>1</v>
      </c>
      <c r="C10">
        <f t="shared" si="0"/>
        <v>3.261570845183494E-3</v>
      </c>
    </row>
    <row r="11" spans="1:3" x14ac:dyDescent="0.2">
      <c r="A11">
        <v>1.2</v>
      </c>
      <c r="C11">
        <f t="shared" si="0"/>
        <v>3.3919912647859107E-3</v>
      </c>
    </row>
    <row r="12" spans="1:3" x14ac:dyDescent="0.2">
      <c r="A12">
        <v>1.4</v>
      </c>
      <c r="C12">
        <f t="shared" si="0"/>
        <v>3.5264866853922652E-3</v>
      </c>
    </row>
    <row r="13" spans="1:3" x14ac:dyDescent="0.2">
      <c r="A13">
        <v>1.6</v>
      </c>
      <c r="C13">
        <f t="shared" si="0"/>
        <v>3.6651300236531618E-3</v>
      </c>
    </row>
    <row r="14" spans="1:3" x14ac:dyDescent="0.2">
      <c r="A14">
        <v>1.8</v>
      </c>
      <c r="C14">
        <f t="shared" si="0"/>
        <v>3.807992974384538E-3</v>
      </c>
    </row>
    <row r="15" spans="1:3" x14ac:dyDescent="0.2">
      <c r="A15">
        <v>2</v>
      </c>
      <c r="C15">
        <f t="shared" si="0"/>
        <v>3.9551458680479809E-3</v>
      </c>
    </row>
    <row r="16" spans="1:3" x14ac:dyDescent="0.2">
      <c r="A16">
        <v>2.2000000000000002</v>
      </c>
      <c r="C16">
        <f t="shared" si="0"/>
        <v>4.1066575248998906E-3</v>
      </c>
    </row>
    <row r="17" spans="1:3" x14ac:dyDescent="0.2">
      <c r="A17">
        <v>2.4</v>
      </c>
      <c r="C17">
        <f t="shared" si="0"/>
        <v>4.2625951059680096E-3</v>
      </c>
    </row>
    <row r="18" spans="1:3" x14ac:dyDescent="0.2">
      <c r="A18">
        <v>2.6</v>
      </c>
      <c r="C18">
        <f t="shared" si="0"/>
        <v>4.4230239610271891E-3</v>
      </c>
    </row>
    <row r="19" spans="1:3" x14ac:dyDescent="0.2">
      <c r="A19">
        <v>2.8</v>
      </c>
      <c r="C19">
        <f t="shared" si="0"/>
        <v>4.5880074737598055E-3</v>
      </c>
    </row>
    <row r="20" spans="1:3" x14ac:dyDescent="0.2">
      <c r="A20">
        <v>3</v>
      </c>
      <c r="C20">
        <f t="shared" si="0"/>
        <v>4.7576069042998374E-3</v>
      </c>
    </row>
    <row r="21" spans="1:3" x14ac:dyDescent="0.2">
      <c r="A21">
        <v>3.2</v>
      </c>
      <c r="C21">
        <f t="shared" si="0"/>
        <v>4.9318812293731237E-3</v>
      </c>
    </row>
    <row r="22" spans="1:3" x14ac:dyDescent="0.2">
      <c r="A22">
        <v>3.4</v>
      </c>
      <c r="C22">
        <f t="shared" si="0"/>
        <v>5.1108869802597929E-3</v>
      </c>
    </row>
    <row r="23" spans="1:3" x14ac:dyDescent="0.2">
      <c r="A23">
        <v>3.6</v>
      </c>
      <c r="C23">
        <f t="shared" si="0"/>
        <v>5.294678078818389E-3</v>
      </c>
    </row>
    <row r="24" spans="1:3" x14ac:dyDescent="0.2">
      <c r="A24">
        <v>3.8</v>
      </c>
      <c r="C24">
        <f t="shared" si="0"/>
        <v>5.4833056718243392E-3</v>
      </c>
    </row>
    <row r="25" spans="1:3" x14ac:dyDescent="0.2">
      <c r="A25">
        <v>4</v>
      </c>
      <c r="C25">
        <f t="shared" si="0"/>
        <v>5.6768179638886163E-3</v>
      </c>
    </row>
    <row r="26" spans="1:3" x14ac:dyDescent="0.2">
      <c r="A26">
        <v>4.2</v>
      </c>
      <c r="C26">
        <f t="shared" si="0"/>
        <v>5.8752600492352307E-3</v>
      </c>
    </row>
    <row r="27" spans="1:3" x14ac:dyDescent="0.2">
      <c r="A27">
        <v>4.4000000000000004</v>
      </c>
      <c r="C27">
        <f t="shared" si="0"/>
        <v>6.0786737426288887E-3</v>
      </c>
    </row>
    <row r="28" spans="1:3" x14ac:dyDescent="0.2">
      <c r="A28">
        <v>4.5999999999999996</v>
      </c>
      <c r="C28">
        <f t="shared" si="0"/>
        <v>6.2870974097563393E-3</v>
      </c>
    </row>
    <row r="29" spans="1:3" x14ac:dyDescent="0.2">
      <c r="A29">
        <v>4.8</v>
      </c>
      <c r="C29">
        <f t="shared" si="0"/>
        <v>6.5005657973768805E-3</v>
      </c>
    </row>
    <row r="30" spans="1:3" x14ac:dyDescent="0.2">
      <c r="A30">
        <v>5</v>
      </c>
      <c r="C30">
        <f t="shared" si="0"/>
        <v>6.7191098635690765E-3</v>
      </c>
    </row>
    <row r="31" spans="1:3" x14ac:dyDescent="0.2">
      <c r="A31">
        <v>5.2</v>
      </c>
      <c r="C31">
        <f t="shared" si="0"/>
        <v>6.9427566084116236E-3</v>
      </c>
    </row>
    <row r="32" spans="1:3" x14ac:dyDescent="0.2">
      <c r="A32">
        <v>5.4</v>
      </c>
      <c r="C32">
        <f t="shared" si="0"/>
        <v>7.1715289054469942E-3</v>
      </c>
    </row>
    <row r="33" spans="1:3" x14ac:dyDescent="0.2">
      <c r="A33">
        <v>5.6</v>
      </c>
      <c r="C33">
        <f t="shared" si="0"/>
        <v>7.4054453342863539E-3</v>
      </c>
    </row>
    <row r="34" spans="1:3" x14ac:dyDescent="0.2">
      <c r="A34">
        <v>5.8</v>
      </c>
      <c r="C34">
        <f t="shared" si="0"/>
        <v>7.6445200147236695E-3</v>
      </c>
    </row>
    <row r="35" spans="1:3" x14ac:dyDescent="0.2">
      <c r="A35">
        <v>6</v>
      </c>
      <c r="B35">
        <f t="shared" si="0"/>
        <v>1.4705629273100581E-6</v>
      </c>
      <c r="C35">
        <f t="shared" si="0"/>
        <v>7.8887624427356282E-3</v>
      </c>
    </row>
    <row r="36" spans="1:3" x14ac:dyDescent="0.2">
      <c r="A36">
        <v>6.2</v>
      </c>
      <c r="B36">
        <f t="shared" si="0"/>
        <v>2.3963830380590904E-6</v>
      </c>
      <c r="C36">
        <f t="shared" si="0"/>
        <v>8.13817732875197E-3</v>
      </c>
    </row>
    <row r="37" spans="1:3" x14ac:dyDescent="0.2">
      <c r="A37">
        <v>6.4</v>
      </c>
      <c r="B37">
        <f t="shared" ref="B37:C68" si="1">$A$1/B$3/EXP((($A37-B$2)/B$3)^2/2)</f>
        <v>3.8650933637234985E-6</v>
      </c>
      <c r="C37">
        <f t="shared" si="1"/>
        <v>8.3927644385881368E-3</v>
      </c>
    </row>
    <row r="38" spans="1:3" x14ac:dyDescent="0.2">
      <c r="A38">
        <v>6.6</v>
      </c>
      <c r="B38">
        <f t="shared" si="1"/>
        <v>6.1701378877030131E-6</v>
      </c>
      <c r="C38">
        <f t="shared" si="1"/>
        <v>8.6525184374385816E-3</v>
      </c>
    </row>
    <row r="39" spans="1:3" x14ac:dyDescent="0.2">
      <c r="A39">
        <v>6.8</v>
      </c>
      <c r="B39">
        <f t="shared" si="1"/>
        <v>9.749018141723E-6</v>
      </c>
      <c r="C39">
        <f t="shared" si="1"/>
        <v>8.9174287373346723E-3</v>
      </c>
    </row>
    <row r="40" spans="1:3" x14ac:dyDescent="0.2">
      <c r="A40">
        <v>7</v>
      </c>
      <c r="B40">
        <f t="shared" si="1"/>
        <v>1.5246073740428676E-5</v>
      </c>
      <c r="C40">
        <f t="shared" si="1"/>
        <v>9.1874793484760346E-3</v>
      </c>
    </row>
    <row r="41" spans="1:3" x14ac:dyDescent="0.2">
      <c r="A41">
        <v>7.2</v>
      </c>
      <c r="B41">
        <f t="shared" si="1"/>
        <v>2.3598602329726328E-5</v>
      </c>
      <c r="C41">
        <f t="shared" si="1"/>
        <v>9.4626487348477041E-3</v>
      </c>
    </row>
    <row r="42" spans="1:3" x14ac:dyDescent="0.2">
      <c r="A42">
        <v>7.4</v>
      </c>
      <c r="B42">
        <f t="shared" si="1"/>
        <v>3.6153111131342035E-5</v>
      </c>
      <c r="C42">
        <f t="shared" si="1"/>
        <v>9.7429096745386152E-3</v>
      </c>
    </row>
    <row r="43" spans="1:3" x14ac:dyDescent="0.2">
      <c r="A43">
        <v>7.6</v>
      </c>
      <c r="B43">
        <f t="shared" si="1"/>
        <v>5.4819642486047062E-5</v>
      </c>
      <c r="C43">
        <f t="shared" si="1"/>
        <v>1.0028229125178586E-2</v>
      </c>
    </row>
    <row r="44" spans="1:3" x14ac:dyDescent="0.2">
      <c r="A44">
        <v>7.8</v>
      </c>
      <c r="B44">
        <f t="shared" si="1"/>
        <v>8.2273097825791037E-5</v>
      </c>
      <c r="C44">
        <f t="shared" si="1"/>
        <v>1.0318568094911896E-2</v>
      </c>
    </row>
    <row r="45" spans="1:3" x14ac:dyDescent="0.2">
      <c r="A45">
        <v>8</v>
      </c>
      <c r="B45">
        <f t="shared" si="1"/>
        <v>1.2221109341304206E-4</v>
      </c>
      <c r="C45">
        <f t="shared" si="1"/>
        <v>1.0613881519325293E-2</v>
      </c>
    </row>
    <row r="46" spans="1:3" x14ac:dyDescent="0.2">
      <c r="A46">
        <v>8.1999999999999993</v>
      </c>
      <c r="B46">
        <f t="shared" si="1"/>
        <v>1.7967784815552289E-4</v>
      </c>
      <c r="C46">
        <f t="shared" si="1"/>
        <v>1.0914118144746771E-2</v>
      </c>
    </row>
    <row r="47" spans="1:3" x14ac:dyDescent="0.2">
      <c r="A47">
        <v>8.4</v>
      </c>
      <c r="B47">
        <f t="shared" si="1"/>
        <v>2.6146259926324451E-4</v>
      </c>
      <c r="C47">
        <f t="shared" si="1"/>
        <v>1.1219220418329113E-2</v>
      </c>
    </row>
    <row r="48" spans="1:3" x14ac:dyDescent="0.2">
      <c r="A48">
        <v>8.6</v>
      </c>
      <c r="B48">
        <f t="shared" si="1"/>
        <v>3.7657868905679179E-4</v>
      </c>
      <c r="C48">
        <f t="shared" si="1"/>
        <v>1.1529124385328531E-2</v>
      </c>
    </row>
    <row r="49" spans="1:3" x14ac:dyDescent="0.2">
      <c r="A49">
        <v>8.8000000000000007</v>
      </c>
      <c r="B49">
        <f t="shared" si="1"/>
        <v>5.3682537064971198E-4</v>
      </c>
      <c r="C49">
        <f t="shared" si="1"/>
        <v>1.1843759593983722E-2</v>
      </c>
    </row>
    <row r="50" spans="1:3" x14ac:dyDescent="0.2">
      <c r="A50">
        <v>9</v>
      </c>
      <c r="B50">
        <f t="shared" si="1"/>
        <v>7.5742817218204769E-4</v>
      </c>
      <c r="C50">
        <f t="shared" si="1"/>
        <v>1.2163049008394978E-2</v>
      </c>
    </row>
    <row r="51" spans="1:3" x14ac:dyDescent="0.2">
      <c r="A51">
        <v>9.1999999999999993</v>
      </c>
      <c r="B51">
        <f t="shared" si="1"/>
        <v>1.0577450576062244E-3</v>
      </c>
      <c r="C51">
        <f t="shared" si="1"/>
        <v>1.2486908929795298E-2</v>
      </c>
    </row>
    <row r="52" spans="1:3" x14ac:dyDescent="0.2">
      <c r="A52">
        <v>9.4</v>
      </c>
      <c r="B52">
        <f t="shared" si="1"/>
        <v>1.462014511943204E-3</v>
      </c>
      <c r="C52">
        <f t="shared" si="1"/>
        <v>1.2815248926597338E-2</v>
      </c>
    </row>
    <row r="53" spans="1:3" x14ac:dyDescent="0.2">
      <c r="A53">
        <v>9.6</v>
      </c>
      <c r="B53">
        <f t="shared" si="1"/>
        <v>2.0001082011023995E-3</v>
      </c>
      <c r="C53">
        <f t="shared" si="1"/>
        <v>1.3147971773590162E-2</v>
      </c>
    </row>
    <row r="54" spans="1:3" x14ac:dyDescent="0.2">
      <c r="A54">
        <v>9.8000000000000007</v>
      </c>
      <c r="B54">
        <f t="shared" si="1"/>
        <v>2.7082354974924724E-3</v>
      </c>
      <c r="C54">
        <f t="shared" si="1"/>
        <v>1.3484973400648846E-2</v>
      </c>
    </row>
    <row r="55" spans="1:3" x14ac:dyDescent="0.2">
      <c r="A55">
        <v>10</v>
      </c>
      <c r="B55">
        <f t="shared" si="1"/>
        <v>3.6295308340375176E-3</v>
      </c>
      <c r="C55">
        <f t="shared" si="1"/>
        <v>1.382614285130772E-2</v>
      </c>
    </row>
    <row r="56" spans="1:3" x14ac:dyDescent="0.2">
      <c r="A56">
        <v>10.199999999999999</v>
      </c>
      <c r="B56">
        <f t="shared" si="1"/>
        <v>4.8144389360541247E-3</v>
      </c>
      <c r="C56">
        <f t="shared" si="1"/>
        <v>1.4171362251534697E-2</v>
      </c>
    </row>
    <row r="57" spans="1:3" x14ac:dyDescent="0.2">
      <c r="A57">
        <v>10.4</v>
      </c>
      <c r="B57">
        <f t="shared" si="1"/>
        <v>6.3207993425723743E-3</v>
      </c>
      <c r="C57">
        <f t="shared" si="1"/>
        <v>1.4520506789029448E-2</v>
      </c>
    </row>
    <row r="58" spans="1:3" x14ac:dyDescent="0.2">
      <c r="A58">
        <v>10.6</v>
      </c>
      <c r="B58">
        <f t="shared" si="1"/>
        <v>8.2135225339454478E-3</v>
      </c>
      <c r="C58">
        <f t="shared" si="1"/>
        <v>1.4873444703352194E-2</v>
      </c>
    </row>
    <row r="59" spans="1:3" x14ac:dyDescent="0.2">
      <c r="A59">
        <v>10.8</v>
      </c>
      <c r="B59">
        <f t="shared" si="1"/>
        <v>1.0563747958171275E-2</v>
      </c>
      <c r="C59">
        <f t="shared" si="1"/>
        <v>1.5230037287172994E-2</v>
      </c>
    </row>
    <row r="60" spans="1:3" x14ac:dyDescent="0.2">
      <c r="A60">
        <v>11</v>
      </c>
      <c r="B60">
        <f t="shared" si="1"/>
        <v>1.3447381843513875E-2</v>
      </c>
      <c r="C60">
        <f t="shared" si="1"/>
        <v>1.5590138898912887E-2</v>
      </c>
    </row>
    <row r="61" spans="1:3" x14ac:dyDescent="0.2">
      <c r="A61">
        <v>11.2</v>
      </c>
      <c r="B61">
        <f t="shared" si="1"/>
        <v>1.6942932151012294E-2</v>
      </c>
      <c r="C61">
        <f t="shared" si="1"/>
        <v>1.5953596987029015E-2</v>
      </c>
    </row>
    <row r="62" spans="1:3" x14ac:dyDescent="0.2">
      <c r="A62">
        <v>11.4</v>
      </c>
      <c r="B62">
        <f t="shared" si="1"/>
        <v>2.1128590928708533E-2</v>
      </c>
      <c r="C62">
        <f t="shared" si="1"/>
        <v>1.6320252126175157E-2</v>
      </c>
    </row>
    <row r="63" spans="1:3" x14ac:dyDescent="0.2">
      <c r="A63">
        <v>11.6</v>
      </c>
      <c r="B63">
        <f t="shared" si="1"/>
        <v>2.6078561165909623E-2</v>
      </c>
      <c r="C63">
        <f t="shared" si="1"/>
        <v>1.6689938065447496E-2</v>
      </c>
    </row>
    <row r="64" spans="1:3" x14ac:dyDescent="0.2">
      <c r="A64">
        <v>11.8</v>
      </c>
      <c r="B64">
        <f t="shared" si="1"/>
        <v>3.1858685035270833E-2</v>
      </c>
      <c r="C64">
        <f t="shared" si="1"/>
        <v>1.7062481788902718E-2</v>
      </c>
    </row>
    <row r="65" spans="1:3" x14ac:dyDescent="0.2">
      <c r="A65">
        <v>12</v>
      </c>
      <c r="B65">
        <f t="shared" si="1"/>
        <v>3.8521500434890853E-2</v>
      </c>
      <c r="C65">
        <f t="shared" si="1"/>
        <v>1.74377035885117E-2</v>
      </c>
    </row>
    <row r="66" spans="1:3" x14ac:dyDescent="0.2">
      <c r="A66">
        <v>12.2</v>
      </c>
      <c r="B66">
        <f t="shared" si="1"/>
        <v>4.6100928421531455E-2</v>
      </c>
      <c r="C66">
        <f t="shared" si="1"/>
        <v>1.781541714968744E-2</v>
      </c>
    </row>
    <row r="67" spans="1:3" x14ac:dyDescent="0.2">
      <c r="A67">
        <v>12.4</v>
      </c>
      <c r="B67">
        <f t="shared" si="1"/>
        <v>5.460686911936613E-2</v>
      </c>
      <c r="C67">
        <f t="shared" si="1"/>
        <v>1.8195429649500248E-2</v>
      </c>
    </row>
    <row r="68" spans="1:3" x14ac:dyDescent="0.2">
      <c r="A68">
        <v>12.6</v>
      </c>
      <c r="B68">
        <f t="shared" si="1"/>
        <v>6.4020050261937397E-2</v>
      </c>
      <c r="C68">
        <f t="shared" si="1"/>
        <v>1.857754186766649E-2</v>
      </c>
    </row>
    <row r="69" spans="1:3" x14ac:dyDescent="0.2">
      <c r="A69">
        <v>12.8</v>
      </c>
      <c r="B69">
        <f t="shared" ref="B69:C100" si="2">$A$1/B$3/EXP((($A69-B$2)/B$3)^2/2)</f>
        <v>7.4287522187092239E-2</v>
      </c>
      <c r="C69">
        <f t="shared" si="2"/>
        <v>1.8961548310370228E-2</v>
      </c>
    </row>
    <row r="70" spans="1:3" x14ac:dyDescent="0.2">
      <c r="A70">
        <v>13</v>
      </c>
      <c r="B70">
        <f t="shared" si="2"/>
        <v>8.5319217485993346E-2</v>
      </c>
      <c r="C70">
        <f t="shared" si="2"/>
        <v>1.9347237346948598E-2</v>
      </c>
    </row>
    <row r="71" spans="1:3" x14ac:dyDescent="0.2">
      <c r="A71">
        <v>13.2</v>
      </c>
      <c r="B71">
        <f t="shared" si="2"/>
        <v>9.6985985403719693E-2</v>
      </c>
      <c r="C71">
        <f t="shared" si="2"/>
        <v>1.9734391359443465E-2</v>
      </c>
    </row>
    <row r="72" spans="1:3" x14ac:dyDescent="0.2">
      <c r="A72">
        <v>13.4</v>
      </c>
      <c r="B72">
        <f t="shared" si="2"/>
        <v>0.10911946555445476</v>
      </c>
      <c r="C72">
        <f t="shared" si="2"/>
        <v>2.012278690499214E-2</v>
      </c>
    </row>
    <row r="73" spans="1:3" x14ac:dyDescent="0.2">
      <c r="A73">
        <v>13.6</v>
      </c>
      <c r="B73">
        <f t="shared" si="2"/>
        <v>0.12151408085593167</v>
      </c>
      <c r="C73">
        <f t="shared" si="2"/>
        <v>2.0512194891000361E-2</v>
      </c>
    </row>
    <row r="74" spans="1:3" x14ac:dyDescent="0.2">
      <c r="A74">
        <v>13.8</v>
      </c>
      <c r="B74">
        <f t="shared" si="2"/>
        <v>0.13393130810457296</v>
      </c>
      <c r="C74">
        <f t="shared" si="2"/>
        <v>2.0902380763010209E-2</v>
      </c>
    </row>
    <row r="75" spans="1:3" x14ac:dyDescent="0.2">
      <c r="A75">
        <v>14</v>
      </c>
      <c r="B75">
        <f t="shared" si="2"/>
        <v>0.14610623293137853</v>
      </c>
      <c r="C75">
        <f t="shared" si="2"/>
        <v>2.1293104705144922E-2</v>
      </c>
    </row>
    <row r="76" spans="1:3" x14ac:dyDescent="0.2">
      <c r="A76">
        <v>14.2</v>
      </c>
      <c r="B76">
        <f t="shared" si="2"/>
        <v>0.15775622477838691</v>
      </c>
      <c r="C76">
        <f t="shared" si="2"/>
        <v>2.1684121852981682E-2</v>
      </c>
    </row>
    <row r="77" spans="1:3" x14ac:dyDescent="0.2">
      <c r="A77">
        <v>14.4</v>
      </c>
      <c r="B77">
        <f t="shared" si="2"/>
        <v>0.16859139121409891</v>
      </c>
      <c r="C77">
        <f t="shared" si="2"/>
        <v>2.2075182518672007E-2</v>
      </c>
    </row>
    <row r="78" spans="1:3" x14ac:dyDescent="0.2">
      <c r="A78">
        <v>14.6</v>
      </c>
      <c r="B78">
        <f t="shared" si="2"/>
        <v>0.17832630571633887</v>
      </c>
      <c r="C78">
        <f t="shared" si="2"/>
        <v>2.2466032428098148E-2</v>
      </c>
    </row>
    <row r="79" spans="1:3" x14ac:dyDescent="0.2">
      <c r="A79">
        <v>14.8</v>
      </c>
      <c r="B79">
        <f t="shared" si="2"/>
        <v>0.18669236582027263</v>
      </c>
      <c r="C79">
        <f t="shared" si="2"/>
        <v>2.2856412969822489E-2</v>
      </c>
    </row>
    <row r="80" spans="1:3" x14ac:dyDescent="0.2">
      <c r="A80">
        <v>15</v>
      </c>
      <c r="B80">
        <f t="shared" si="2"/>
        <v>0.193450044650054</v>
      </c>
      <c r="C80">
        <f t="shared" si="2"/>
        <v>2.3246061455555602E-2</v>
      </c>
    </row>
    <row r="81" spans="1:3" x14ac:dyDescent="0.2">
      <c r="A81">
        <v>15.2</v>
      </c>
      <c r="B81">
        <f t="shared" si="2"/>
        <v>0.1984002603810589</v>
      </c>
      <c r="C81">
        <f t="shared" si="2"/>
        <v>2.3634711391837312E-2</v>
      </c>
    </row>
    <row r="82" spans="1:3" x14ac:dyDescent="0.2">
      <c r="A82">
        <v>15.4</v>
      </c>
      <c r="B82">
        <f t="shared" si="2"/>
        <v>0.20139411220411496</v>
      </c>
      <c r="C82">
        <f t="shared" si="2"/>
        <v>2.4022092762594441E-2</v>
      </c>
    </row>
    <row r="83" spans="1:3" x14ac:dyDescent="0.2">
      <c r="A83">
        <v>15.6</v>
      </c>
      <c r="B83">
        <f t="shared" si="2"/>
        <v>0.20234031888180537</v>
      </c>
      <c r="C83">
        <f t="shared" si="2"/>
        <v>2.4407932322207948E-2</v>
      </c>
    </row>
    <row r="84" spans="1:3" x14ac:dyDescent="0.2">
      <c r="A84">
        <v>15.8</v>
      </c>
      <c r="B84">
        <f t="shared" si="2"/>
        <v>0.20120984147887386</v>
      </c>
      <c r="C84">
        <f t="shared" si="2"/>
        <v>2.4791953898692404E-2</v>
      </c>
    </row>
    <row r="85" spans="1:3" x14ac:dyDescent="0.2">
      <c r="A85">
        <v>16</v>
      </c>
      <c r="B85">
        <f t="shared" si="2"/>
        <v>0.19803736363095056</v>
      </c>
      <c r="C85">
        <f t="shared" si="2"/>
        <v>2.5173878706560706E-2</v>
      </c>
    </row>
    <row r="86" spans="1:3" x14ac:dyDescent="0.2">
      <c r="A86">
        <v>16.2</v>
      </c>
      <c r="B86">
        <f t="shared" si="2"/>
        <v>0.19291952407109239</v>
      </c>
      <c r="C86">
        <f t="shared" si="2"/>
        <v>2.5553425668918328E-2</v>
      </c>
    </row>
    <row r="87" spans="1:3" x14ac:dyDescent="0.2">
      <c r="A87">
        <v>16.399999999999999</v>
      </c>
      <c r="B87">
        <f t="shared" si="2"/>
        <v>0.18601002708340256</v>
      </c>
      <c r="C87">
        <f t="shared" si="2"/>
        <v>2.5930311748302702E-2</v>
      </c>
    </row>
    <row r="88" spans="1:3" x14ac:dyDescent="0.2">
      <c r="A88">
        <v>16.600000000000001</v>
      </c>
      <c r="B88">
        <f t="shared" si="2"/>
        <v>0.17751197605363508</v>
      </c>
      <c r="C88">
        <f t="shared" si="2"/>
        <v>2.6304252285756249E-2</v>
      </c>
    </row>
    <row r="89" spans="1:3" x14ac:dyDescent="0.2">
      <c r="A89">
        <v>16.8</v>
      </c>
      <c r="B89">
        <f t="shared" si="2"/>
        <v>0.16766796356511313</v>
      </c>
      <c r="C89">
        <f t="shared" si="2"/>
        <v>2.667496134759469E-2</v>
      </c>
    </row>
    <row r="90" spans="1:3" x14ac:dyDescent="0.2">
      <c r="A90">
        <v>17</v>
      </c>
      <c r="B90">
        <f t="shared" si="2"/>
        <v>0.15674859221150172</v>
      </c>
      <c r="C90">
        <f t="shared" si="2"/>
        <v>2.7042152079306998E-2</v>
      </c>
    </row>
    <row r="91" spans="1:3" x14ac:dyDescent="0.2">
      <c r="A91">
        <v>17.2</v>
      </c>
      <c r="B91">
        <f t="shared" si="2"/>
        <v>0.14504018229618609</v>
      </c>
      <c r="C91">
        <f t="shared" si="2"/>
        <v>2.7405537065998586E-2</v>
      </c>
    </row>
    <row r="92" spans="1:3" x14ac:dyDescent="0.2">
      <c r="A92">
        <v>17.399999999999999</v>
      </c>
      <c r="B92">
        <f t="shared" si="2"/>
        <v>0.13283244091753457</v>
      </c>
      <c r="C92">
        <f t="shared" si="2"/>
        <v>2.7764828698766262E-2</v>
      </c>
    </row>
    <row r="93" spans="1:3" x14ac:dyDescent="0.2">
      <c r="A93">
        <v>17.600000000000001</v>
      </c>
      <c r="B93">
        <f t="shared" si="2"/>
        <v>0.12040682316873555</v>
      </c>
      <c r="C93">
        <f t="shared" si="2"/>
        <v>2.8119739546371404E-2</v>
      </c>
    </row>
    <row r="94" spans="1:3" x14ac:dyDescent="0.2">
      <c r="A94">
        <v>17.8</v>
      </c>
      <c r="B94">
        <f t="shared" si="2"/>
        <v>0.10802621789485192</v>
      </c>
      <c r="C94">
        <f t="shared" si="2"/>
        <v>2.8469982731557028E-2</v>
      </c>
    </row>
    <row r="95" spans="1:3" x14ac:dyDescent="0.2">
      <c r="A95">
        <v>18</v>
      </c>
      <c r="B95">
        <f t="shared" si="2"/>
        <v>9.5926450073117855E-2</v>
      </c>
      <c r="C95">
        <f t="shared" si="2"/>
        <v>2.8815272311335318E-2</v>
      </c>
    </row>
    <row r="96" spans="1:3" x14ac:dyDescent="0.2">
      <c r="A96">
        <v>18.2</v>
      </c>
      <c r="B96">
        <f t="shared" si="2"/>
        <v>8.4309925014345199E-2</v>
      </c>
      <c r="C96">
        <f t="shared" si="2"/>
        <v>2.9155323660554261E-2</v>
      </c>
    </row>
    <row r="97" spans="1:3" x14ac:dyDescent="0.2">
      <c r="A97">
        <v>18.399999999999999</v>
      </c>
      <c r="B97">
        <f t="shared" si="2"/>
        <v>7.3341563084578162E-2</v>
      </c>
      <c r="C97">
        <f t="shared" si="2"/>
        <v>2.9489853858036073E-2</v>
      </c>
    </row>
    <row r="98" spans="1:3" x14ac:dyDescent="0.2">
      <c r="A98">
        <v>18.600000000000001</v>
      </c>
      <c r="B98">
        <f t="shared" si="2"/>
        <v>6.3147003740921109E-2</v>
      </c>
      <c r="C98">
        <f t="shared" si="2"/>
        <v>2.9818582074565236E-2</v>
      </c>
    </row>
    <row r="99" spans="1:3" x14ac:dyDescent="0.2">
      <c r="A99">
        <v>18.8</v>
      </c>
      <c r="B99">
        <f t="shared" si="2"/>
        <v>5.3812908301274685E-2</v>
      </c>
      <c r="C99">
        <f t="shared" si="2"/>
        <v>3.0141229961991471E-2</v>
      </c>
    </row>
    <row r="100" spans="1:3" x14ac:dyDescent="0.2">
      <c r="A100">
        <v>19</v>
      </c>
      <c r="B100">
        <f t="shared" si="2"/>
        <v>4.5389072455926424E-2</v>
      </c>
      <c r="C100">
        <f t="shared" si="2"/>
        <v>3.0457522042701645E-2</v>
      </c>
    </row>
    <row r="101" spans="1:3" x14ac:dyDescent="0.2">
      <c r="A101">
        <v>19.2</v>
      </c>
      <c r="B101">
        <f t="shared" ref="B101:C135" si="3">$A$1/B$3/EXP((($A101-B$2)/B$3)^2/2)</f>
        <v>3.7891978320361001E-2</v>
      </c>
      <c r="C101">
        <f t="shared" si="3"/>
        <v>3.0767186098705372E-2</v>
      </c>
    </row>
    <row r="102" spans="1:3" x14ac:dyDescent="0.2">
      <c r="A102">
        <v>19.399999999999999</v>
      </c>
      <c r="B102">
        <f t="shared" si="3"/>
        <v>3.1309373746611621E-2</v>
      </c>
      <c r="C102">
        <f t="shared" si="3"/>
        <v>3.1069953559571751E-2</v>
      </c>
    </row>
    <row r="103" spans="1:3" x14ac:dyDescent="0.2">
      <c r="A103">
        <v>19.600000000000001</v>
      </c>
      <c r="B103">
        <f t="shared" si="3"/>
        <v>2.5605461637896426E-2</v>
      </c>
      <c r="C103">
        <f t="shared" si="3"/>
        <v>3.1365559888449142E-2</v>
      </c>
    </row>
    <row r="104" spans="1:3" x14ac:dyDescent="0.2">
      <c r="A104">
        <v>19.8</v>
      </c>
      <c r="B104">
        <f t="shared" si="3"/>
        <v>2.0726308958396902E-2</v>
      </c>
      <c r="C104">
        <f t="shared" si="3"/>
        <v>3.1653744965396087E-2</v>
      </c>
    </row>
    <row r="105" spans="1:3" x14ac:dyDescent="0.2">
      <c r="A105">
        <v>20</v>
      </c>
      <c r="B105">
        <f t="shared" si="3"/>
        <v>1.6605136644483889E-2</v>
      </c>
      <c r="C105">
        <f t="shared" si="3"/>
        <v>3.1934253467250373E-2</v>
      </c>
    </row>
    <row r="106" spans="1:3" x14ac:dyDescent="0.2">
      <c r="A106">
        <v>20.2</v>
      </c>
      <c r="B106">
        <f t="shared" si="3"/>
        <v>1.3167219284519511E-2</v>
      </c>
      <c r="C106">
        <f t="shared" si="3"/>
        <v>3.2206835243262934E-2</v>
      </c>
    </row>
    <row r="107" spans="1:3" x14ac:dyDescent="0.2">
      <c r="A107">
        <v>20.399999999999999</v>
      </c>
      <c r="B107">
        <f t="shared" si="3"/>
        <v>1.0334198785259213E-2</v>
      </c>
      <c r="C107">
        <f t="shared" si="3"/>
        <v>3.2471245685726437E-2</v>
      </c>
    </row>
    <row r="108" spans="1:3" x14ac:dyDescent="0.2">
      <c r="A108">
        <v>20.6</v>
      </c>
      <c r="B108">
        <f t="shared" si="3"/>
        <v>8.0276916515712882E-3</v>
      </c>
      <c r="C108">
        <f t="shared" si="3"/>
        <v>3.272724609483213E-2</v>
      </c>
    </row>
    <row r="109" spans="1:3" x14ac:dyDescent="0.2">
      <c r="A109">
        <v>20.8</v>
      </c>
      <c r="B109">
        <f t="shared" si="3"/>
        <v>6.172138778310624E-3</v>
      </c>
      <c r="C109">
        <f t="shared" si="3"/>
        <v>3.2974604036995508E-2</v>
      </c>
    </row>
    <row r="110" spans="1:3" x14ac:dyDescent="0.2">
      <c r="A110">
        <v>21</v>
      </c>
      <c r="B110">
        <f t="shared" si="3"/>
        <v>4.6969053734541612E-3</v>
      </c>
      <c r="C110">
        <f t="shared" si="3"/>
        <v>3.3213093695899441E-2</v>
      </c>
    </row>
    <row r="111" spans="1:3" x14ac:dyDescent="0.2">
      <c r="A111">
        <v>21.2</v>
      </c>
      <c r="B111">
        <f t="shared" si="3"/>
        <v>3.5376842447075317E-3</v>
      </c>
      <c r="C111">
        <f t="shared" si="3"/>
        <v>3.3442496215514275E-2</v>
      </c>
    </row>
    <row r="112" spans="1:3" x14ac:dyDescent="0.2">
      <c r="A112">
        <v>21.4</v>
      </c>
      <c r="B112">
        <f t="shared" si="3"/>
        <v>2.6372873557382274E-3</v>
      </c>
      <c r="C112">
        <f t="shared" si="3"/>
        <v>3.3662600034366413E-2</v>
      </c>
    </row>
    <row r="113" spans="1:3" x14ac:dyDescent="0.2">
      <c r="A113">
        <v>21.6</v>
      </c>
      <c r="B113">
        <f t="shared" si="3"/>
        <v>1.9459288916352528E-3</v>
      </c>
      <c r="C113">
        <f t="shared" si="3"/>
        <v>3.3873201210342055E-2</v>
      </c>
    </row>
    <row r="114" spans="1:3" x14ac:dyDescent="0.2">
      <c r="A114">
        <v>21.8</v>
      </c>
      <c r="B114">
        <f t="shared" si="3"/>
        <v>1.4211097144446326E-3</v>
      </c>
      <c r="C114">
        <f t="shared" si="3"/>
        <v>3.4074103735328397E-2</v>
      </c>
    </row>
    <row r="115" spans="1:3" x14ac:dyDescent="0.2">
      <c r="A115">
        <v>22</v>
      </c>
      <c r="B115">
        <f t="shared" si="3"/>
        <v>1.027210331227909E-3</v>
      </c>
      <c r="C115">
        <f t="shared" si="3"/>
        <v>3.4265119839013779E-2</v>
      </c>
    </row>
    <row r="116" spans="1:3" x14ac:dyDescent="0.2">
      <c r="A116">
        <v>22.2</v>
      </c>
      <c r="B116">
        <f t="shared" si="3"/>
        <v>7.3488989819447883E-4</v>
      </c>
      <c r="C116">
        <f t="shared" si="3"/>
        <v>3.4446070281187811E-2</v>
      </c>
    </row>
    <row r="117" spans="1:3" x14ac:dyDescent="0.2">
      <c r="A117">
        <v>22.4</v>
      </c>
      <c r="B117">
        <f t="shared" si="3"/>
        <v>5.2037485748975649E-4</v>
      </c>
      <c r="C117">
        <f t="shared" si="3"/>
        <v>3.461678463190504E-2</v>
      </c>
    </row>
    <row r="118" spans="1:3" x14ac:dyDescent="0.2">
      <c r="A118">
        <v>22.6</v>
      </c>
      <c r="B118">
        <f t="shared" si="3"/>
        <v>3.647047844731037E-4</v>
      </c>
      <c r="C118">
        <f t="shared" si="3"/>
        <v>3.4777101538899395E-2</v>
      </c>
    </row>
    <row r="119" spans="1:3" x14ac:dyDescent="0.2">
      <c r="A119">
        <v>22.8</v>
      </c>
      <c r="B119">
        <f t="shared" si="3"/>
        <v>2.5298673198973577E-4</v>
      </c>
      <c r="C119">
        <f t="shared" si="3"/>
        <v>3.4926868981662265E-2</v>
      </c>
    </row>
    <row r="120" spans="1:3" x14ac:dyDescent="0.2">
      <c r="A120">
        <v>23</v>
      </c>
      <c r="B120">
        <f t="shared" si="3"/>
        <v>1.7369413638808345E-4</v>
      </c>
      <c r="C120">
        <f t="shared" si="3"/>
        <v>3.5065944511624265E-2</v>
      </c>
    </row>
    <row r="121" spans="1:3" x14ac:dyDescent="0.2">
      <c r="A121">
        <v>23.2</v>
      </c>
      <c r="B121">
        <f t="shared" si="3"/>
        <v>1.1803306882137174E-4</v>
      </c>
      <c r="C121">
        <f t="shared" si="3"/>
        <v>3.5194195477909578E-2</v>
      </c>
    </row>
    <row r="122" spans="1:3" x14ac:dyDescent="0.2">
      <c r="A122">
        <v>23.4</v>
      </c>
      <c r="B122">
        <f t="shared" si="3"/>
        <v>7.9387727142774057E-5</v>
      </c>
      <c r="C122">
        <f t="shared" si="3"/>
        <v>3.531149923816225E-2</v>
      </c>
    </row>
    <row r="123" spans="1:3" x14ac:dyDescent="0.2">
      <c r="A123">
        <v>23.6</v>
      </c>
      <c r="B123">
        <f t="shared" si="3"/>
        <v>5.2848682668151331E-5</v>
      </c>
      <c r="C123">
        <f t="shared" si="3"/>
        <v>3.541774335397524E-2</v>
      </c>
    </row>
    <row r="124" spans="1:3" x14ac:dyDescent="0.2">
      <c r="A124">
        <v>23.8</v>
      </c>
      <c r="B124">
        <f t="shared" si="3"/>
        <v>3.4821389157502553E-5</v>
      </c>
      <c r="C124">
        <f t="shared" si="3"/>
        <v>3.5512825770486464E-2</v>
      </c>
    </row>
    <row r="125" spans="1:3" x14ac:dyDescent="0.2">
      <c r="A125">
        <v>24</v>
      </c>
      <c r="B125">
        <f t="shared" si="3"/>
        <v>2.2708536582379644E-5</v>
      </c>
      <c r="C125">
        <f t="shared" si="3"/>
        <v>3.5596654979740287E-2</v>
      </c>
    </row>
    <row r="126" spans="1:3" x14ac:dyDescent="0.2">
      <c r="A126">
        <v>24.2</v>
      </c>
      <c r="B126">
        <f t="shared" si="3"/>
        <v>1.4657615700279483E-5</v>
      </c>
      <c r="C126">
        <f t="shared" si="3"/>
        <v>3.5669150167448281E-2</v>
      </c>
    </row>
    <row r="127" spans="1:3" x14ac:dyDescent="0.2">
      <c r="A127">
        <v>24.4</v>
      </c>
      <c r="B127">
        <f t="shared" si="3"/>
        <v>9.3641560567831479E-6</v>
      </c>
      <c r="C127">
        <f t="shared" si="3"/>
        <v>3.5730241342819963E-2</v>
      </c>
    </row>
    <row r="128" spans="1:3" x14ac:dyDescent="0.2">
      <c r="A128">
        <v>24.6</v>
      </c>
      <c r="B128">
        <f t="shared" si="3"/>
        <v>5.9211366357761879E-6</v>
      </c>
      <c r="C128">
        <f t="shared" si="3"/>
        <v>3.5779869451171412E-2</v>
      </c>
    </row>
    <row r="129" spans="1:3" x14ac:dyDescent="0.2">
      <c r="A129">
        <v>24.8</v>
      </c>
      <c r="B129">
        <f t="shared" si="3"/>
        <v>3.7057204280774069E-6</v>
      </c>
      <c r="C129">
        <f t="shared" si="3"/>
        <v>3.5817986469058108E-2</v>
      </c>
    </row>
    <row r="130" spans="1:3" x14ac:dyDescent="0.2">
      <c r="A130">
        <v>25</v>
      </c>
      <c r="B130">
        <f t="shared" si="3"/>
        <v>2.2954685593132652E-6</v>
      </c>
      <c r="C130">
        <f t="shared" si="3"/>
        <v>3.5844555481717659E-2</v>
      </c>
    </row>
    <row r="131" spans="1:3" x14ac:dyDescent="0.2">
      <c r="A131">
        <v>25.2</v>
      </c>
      <c r="B131">
        <f t="shared" si="3"/>
        <v>1.4073469433546825E-6</v>
      </c>
      <c r="C131">
        <f t="shared" si="3"/>
        <v>3.5859550742647378E-2</v>
      </c>
    </row>
    <row r="132" spans="1:3" x14ac:dyDescent="0.2">
      <c r="A132">
        <v>25.4</v>
      </c>
      <c r="C132">
        <f t="shared" si="3"/>
        <v>3.5862957715182206E-2</v>
      </c>
    </row>
    <row r="133" spans="1:3" x14ac:dyDescent="0.2">
      <c r="A133">
        <v>25.6</v>
      </c>
      <c r="C133">
        <f t="shared" si="3"/>
        <v>3.5854773095979037E-2</v>
      </c>
    </row>
    <row r="134" spans="1:3" x14ac:dyDescent="0.2">
      <c r="A134">
        <v>25.8</v>
      </c>
      <c r="C134">
        <f t="shared" si="3"/>
        <v>3.5835004820354205E-2</v>
      </c>
    </row>
    <row r="135" spans="1:3" x14ac:dyDescent="0.2">
      <c r="A135">
        <v>26</v>
      </c>
      <c r="C135">
        <f t="shared" si="3"/>
        <v>3.5803672049462262E-2</v>
      </c>
    </row>
    <row r="136" spans="1:3" x14ac:dyDescent="0.2">
      <c r="A136">
        <v>26.2</v>
      </c>
      <c r="C136">
        <f t="shared" ref="B136:C199" si="4">$A$1/C$3/EXP((($A136-C$2)/C$3)^2/2)</f>
        <v>3.5760805139344772E-2</v>
      </c>
    </row>
    <row r="137" spans="1:3" x14ac:dyDescent="0.2">
      <c r="A137">
        <v>26.4</v>
      </c>
      <c r="C137">
        <f t="shared" si="4"/>
        <v>3.5706445591919385E-2</v>
      </c>
    </row>
    <row r="138" spans="1:3" x14ac:dyDescent="0.2">
      <c r="A138">
        <v>26.6</v>
      </c>
      <c r="C138">
        <f t="shared" si="4"/>
        <v>3.5640645988019762E-2</v>
      </c>
    </row>
    <row r="139" spans="1:3" x14ac:dyDescent="0.2">
      <c r="A139">
        <v>26.8</v>
      </c>
      <c r="C139">
        <f t="shared" si="4"/>
        <v>3.5563469902637666E-2</v>
      </c>
    </row>
    <row r="140" spans="1:3" x14ac:dyDescent="0.2">
      <c r="A140">
        <v>27</v>
      </c>
      <c r="C140">
        <f t="shared" si="4"/>
        <v>3.547499180255851E-2</v>
      </c>
    </row>
    <row r="141" spans="1:3" x14ac:dyDescent="0.2">
      <c r="A141">
        <v>27.2</v>
      </c>
      <c r="C141">
        <f t="shared" si="4"/>
        <v>3.5375296926620954E-2</v>
      </c>
    </row>
    <row r="142" spans="1:3" x14ac:dyDescent="0.2">
      <c r="A142">
        <v>27.4</v>
      </c>
      <c r="C142">
        <f t="shared" si="4"/>
        <v>3.526448114887025E-2</v>
      </c>
    </row>
    <row r="143" spans="1:3" x14ac:dyDescent="0.2">
      <c r="A143">
        <v>27.6</v>
      </c>
      <c r="C143">
        <f t="shared" si="4"/>
        <v>3.5142650824912719E-2</v>
      </c>
    </row>
    <row r="144" spans="1:3" x14ac:dyDescent="0.2">
      <c r="A144">
        <v>27.8</v>
      </c>
      <c r="C144">
        <f t="shared" si="4"/>
        <v>3.500992262181616E-2</v>
      </c>
    </row>
    <row r="145" spans="1:3" x14ac:dyDescent="0.2">
      <c r="A145">
        <v>28</v>
      </c>
      <c r="C145">
        <f t="shared" si="4"/>
        <v>3.4866423331936867E-2</v>
      </c>
    </row>
    <row r="146" spans="1:3" x14ac:dyDescent="0.2">
      <c r="A146">
        <v>28.2</v>
      </c>
      <c r="C146">
        <f t="shared" si="4"/>
        <v>3.4712289671089268E-2</v>
      </c>
    </row>
    <row r="147" spans="1:3" x14ac:dyDescent="0.2">
      <c r="A147">
        <v>28.4</v>
      </c>
      <c r="C147">
        <f t="shared" si="4"/>
        <v>3.4547668061507726E-2</v>
      </c>
    </row>
    <row r="148" spans="1:3" x14ac:dyDescent="0.2">
      <c r="A148">
        <v>28.6</v>
      </c>
      <c r="C148">
        <f t="shared" si="4"/>
        <v>3.4372714400082903E-2</v>
      </c>
    </row>
    <row r="149" spans="1:3" x14ac:dyDescent="0.2">
      <c r="A149">
        <v>28.8</v>
      </c>
      <c r="C149">
        <f t="shared" si="4"/>
        <v>3.4187593812385987E-2</v>
      </c>
    </row>
    <row r="150" spans="1:3" x14ac:dyDescent="0.2">
      <c r="A150">
        <v>29</v>
      </c>
      <c r="C150">
        <f t="shared" si="4"/>
        <v>3.3992480393024112E-2</v>
      </c>
    </row>
    <row r="151" spans="1:3" x14ac:dyDescent="0.2">
      <c r="A151">
        <v>29.2</v>
      </c>
      <c r="C151">
        <f t="shared" si="4"/>
        <v>3.3787556932898075E-2</v>
      </c>
    </row>
    <row r="152" spans="1:3" x14ac:dyDescent="0.2">
      <c r="A152">
        <v>29.4</v>
      </c>
      <c r="C152">
        <f t="shared" si="4"/>
        <v>3.3573014633960528E-2</v>
      </c>
    </row>
    <row r="153" spans="1:3" x14ac:dyDescent="0.2">
      <c r="A153">
        <v>29.6</v>
      </c>
      <c r="C153">
        <f t="shared" si="4"/>
        <v>3.3349052812097192E-2</v>
      </c>
    </row>
    <row r="154" spans="1:3" x14ac:dyDescent="0.2">
      <c r="A154">
        <v>29.8</v>
      </c>
      <c r="C154">
        <f t="shared" si="4"/>
        <v>3.3115878588777146E-2</v>
      </c>
    </row>
    <row r="155" spans="1:3" x14ac:dyDescent="0.2">
      <c r="A155">
        <v>30</v>
      </c>
      <c r="C155">
        <f t="shared" si="4"/>
        <v>3.2873706572139318E-2</v>
      </c>
    </row>
    <row r="156" spans="1:3" x14ac:dyDescent="0.2">
      <c r="A156">
        <v>30.2</v>
      </c>
      <c r="C156">
        <f t="shared" si="4"/>
        <v>3.2622758528201991E-2</v>
      </c>
    </row>
    <row r="157" spans="1:3" x14ac:dyDescent="0.2">
      <c r="A157">
        <v>30.4</v>
      </c>
      <c r="C157">
        <f t="shared" si="4"/>
        <v>3.236326304289959E-2</v>
      </c>
    </row>
    <row r="158" spans="1:3" x14ac:dyDescent="0.2">
      <c r="A158">
        <v>30.6</v>
      </c>
      <c r="C158">
        <f t="shared" si="4"/>
        <v>3.2095455175666525E-2</v>
      </c>
    </row>
    <row r="159" spans="1:3" x14ac:dyDescent="0.2">
      <c r="A159">
        <v>30.8</v>
      </c>
      <c r="C159">
        <f t="shared" si="4"/>
        <v>3.1819576105301943E-2</v>
      </c>
    </row>
    <row r="160" spans="1:3" x14ac:dyDescent="0.2">
      <c r="A160">
        <v>31</v>
      </c>
      <c r="C160">
        <f t="shared" si="4"/>
        <v>3.1535872768860392E-2</v>
      </c>
    </row>
    <row r="161" spans="1:3" x14ac:dyDescent="0.2">
      <c r="A161">
        <v>31.2</v>
      </c>
      <c r="C161">
        <f t="shared" si="4"/>
        <v>3.1244597494323418E-2</v>
      </c>
    </row>
    <row r="162" spans="1:3" x14ac:dyDescent="0.2">
      <c r="A162">
        <v>31.4</v>
      </c>
      <c r="C162">
        <f t="shared" si="4"/>
        <v>3.0946007627814826E-2</v>
      </c>
    </row>
    <row r="163" spans="1:3" x14ac:dyDescent="0.2">
      <c r="A163">
        <v>31.6</v>
      </c>
      <c r="C163">
        <f t="shared" si="4"/>
        <v>3.0640365156127444E-2</v>
      </c>
    </row>
    <row r="164" spans="1:3" x14ac:dyDescent="0.2">
      <c r="A164">
        <v>31.8</v>
      </c>
      <c r="C164">
        <f t="shared" si="4"/>
        <v>3.0327936325333493E-2</v>
      </c>
    </row>
    <row r="165" spans="1:3" x14ac:dyDescent="0.2">
      <c r="A165">
        <v>32</v>
      </c>
      <c r="C165">
        <f t="shared" si="4"/>
        <v>3.0008991256251592E-2</v>
      </c>
    </row>
    <row r="166" spans="1:3" x14ac:dyDescent="0.2">
      <c r="A166">
        <v>32.200000000000003</v>
      </c>
      <c r="C166">
        <f t="shared" si="4"/>
        <v>2.9683803557543607E-2</v>
      </c>
    </row>
    <row r="167" spans="1:3" x14ac:dyDescent="0.2">
      <c r="A167">
        <v>32.4</v>
      </c>
      <c r="C167">
        <f t="shared" si="4"/>
        <v>2.9352649937211539E-2</v>
      </c>
    </row>
    <row r="168" spans="1:3" x14ac:dyDescent="0.2">
      <c r="A168">
        <v>32.6</v>
      </c>
      <c r="C168">
        <f t="shared" si="4"/>
        <v>2.9015809813260636E-2</v>
      </c>
    </row>
    <row r="169" spans="1:3" x14ac:dyDescent="0.2">
      <c r="A169">
        <v>32.799999999999997</v>
      </c>
      <c r="C169">
        <f t="shared" si="4"/>
        <v>2.8673564924288627E-2</v>
      </c>
    </row>
    <row r="170" spans="1:3" x14ac:dyDescent="0.2">
      <c r="A170">
        <v>33</v>
      </c>
      <c r="C170">
        <f t="shared" si="4"/>
        <v>2.8326198940752483E-2</v>
      </c>
    </row>
    <row r="171" spans="1:3" x14ac:dyDescent="0.2">
      <c r="A171">
        <v>33.200000000000003</v>
      </c>
      <c r="C171">
        <f t="shared" si="4"/>
        <v>2.7973997077654505E-2</v>
      </c>
    </row>
    <row r="172" spans="1:3" x14ac:dyDescent="0.2">
      <c r="A172">
        <v>33.4</v>
      </c>
      <c r="C172">
        <f t="shared" si="4"/>
        <v>2.7617245709377264E-2</v>
      </c>
    </row>
    <row r="173" spans="1:3" x14ac:dyDescent="0.2">
      <c r="A173">
        <v>33.6</v>
      </c>
      <c r="C173">
        <f t="shared" si="4"/>
        <v>2.7256231987383736E-2</v>
      </c>
    </row>
    <row r="174" spans="1:3" x14ac:dyDescent="0.2">
      <c r="A174">
        <v>33.799999999999997</v>
      </c>
      <c r="C174">
        <f t="shared" si="4"/>
        <v>2.6891243461483694E-2</v>
      </c>
    </row>
    <row r="175" spans="1:3" x14ac:dyDescent="0.2">
      <c r="A175">
        <v>34</v>
      </c>
      <c r="C175">
        <f t="shared" si="4"/>
        <v>2.6522567705350174E-2</v>
      </c>
    </row>
    <row r="176" spans="1:3" x14ac:dyDescent="0.2">
      <c r="A176">
        <v>34.200000000000003</v>
      </c>
      <c r="C176">
        <f t="shared" si="4"/>
        <v>2.6150491946952192E-2</v>
      </c>
    </row>
    <row r="177" spans="1:3" x14ac:dyDescent="0.2">
      <c r="A177">
        <v>34.4</v>
      </c>
      <c r="C177">
        <f t="shared" si="4"/>
        <v>2.5775302704549214E-2</v>
      </c>
    </row>
    <row r="178" spans="1:3" x14ac:dyDescent="0.2">
      <c r="A178">
        <v>34.6</v>
      </c>
      <c r="C178">
        <f t="shared" si="4"/>
        <v>2.5397285428872256E-2</v>
      </c>
    </row>
    <row r="179" spans="1:3" x14ac:dyDescent="0.2">
      <c r="A179">
        <v>34.799999999999997</v>
      </c>
      <c r="C179">
        <f t="shared" si="4"/>
        <v>2.5016724152093699E-2</v>
      </c>
    </row>
    <row r="180" spans="1:3" x14ac:dyDescent="0.2">
      <c r="A180">
        <v>35</v>
      </c>
      <c r="C180">
        <f t="shared" si="4"/>
        <v>2.4633901144164E-2</v>
      </c>
    </row>
    <row r="181" spans="1:3" x14ac:dyDescent="0.2">
      <c r="A181">
        <v>35.200000000000003</v>
      </c>
      <c r="C181">
        <f t="shared" si="4"/>
        <v>2.4249096577068825E-2</v>
      </c>
    </row>
    <row r="182" spans="1:3" x14ac:dyDescent="0.2">
      <c r="A182">
        <v>35.4</v>
      </c>
      <c r="C182">
        <f t="shared" si="4"/>
        <v>2.386258819753391E-2</v>
      </c>
    </row>
    <row r="183" spans="1:3" x14ac:dyDescent="0.2">
      <c r="A183">
        <v>35.6</v>
      </c>
      <c r="C183">
        <f t="shared" si="4"/>
        <v>2.347465100867803E-2</v>
      </c>
    </row>
    <row r="184" spans="1:3" x14ac:dyDescent="0.2">
      <c r="A184">
        <v>35.799999999999997</v>
      </c>
      <c r="C184">
        <f t="shared" si="4"/>
        <v>2.3085556961087005E-2</v>
      </c>
    </row>
    <row r="185" spans="1:3" x14ac:dyDescent="0.2">
      <c r="A185">
        <v>36</v>
      </c>
      <c r="C185">
        <f t="shared" si="4"/>
        <v>2.2695574653752271E-2</v>
      </c>
    </row>
    <row r="186" spans="1:3" x14ac:dyDescent="0.2">
      <c r="A186">
        <v>36.200000000000003</v>
      </c>
      <c r="C186">
        <f t="shared" si="4"/>
        <v>2.2304969045289318E-2</v>
      </c>
    </row>
    <row r="187" spans="1:3" x14ac:dyDescent="0.2">
      <c r="A187">
        <v>36.4</v>
      </c>
      <c r="C187">
        <f t="shared" si="4"/>
        <v>2.1914001175820475E-2</v>
      </c>
    </row>
    <row r="188" spans="1:3" x14ac:dyDescent="0.2">
      <c r="A188">
        <v>36.6</v>
      </c>
      <c r="C188">
        <f t="shared" si="4"/>
        <v>2.1522927899876695E-2</v>
      </c>
    </row>
    <row r="189" spans="1:3" x14ac:dyDescent="0.2">
      <c r="A189">
        <v>36.799999999999997</v>
      </c>
      <c r="C189">
        <f t="shared" si="4"/>
        <v>2.1132001630642265E-2</v>
      </c>
    </row>
    <row r="190" spans="1:3" x14ac:dyDescent="0.2">
      <c r="A190">
        <v>37</v>
      </c>
      <c r="C190">
        <f t="shared" si="4"/>
        <v>2.0741470095834838E-2</v>
      </c>
    </row>
    <row r="191" spans="1:3" x14ac:dyDescent="0.2">
      <c r="A191">
        <v>37.200000000000003</v>
      </c>
      <c r="C191">
        <f t="shared" si="4"/>
        <v>2.0351576105482622E-2</v>
      </c>
    </row>
    <row r="192" spans="1:3" x14ac:dyDescent="0.2">
      <c r="A192">
        <v>37.4</v>
      </c>
      <c r="C192">
        <f t="shared" si="4"/>
        <v>1.9962557331828473E-2</v>
      </c>
    </row>
    <row r="193" spans="1:3" x14ac:dyDescent="0.2">
      <c r="A193">
        <v>37.6</v>
      </c>
      <c r="C193">
        <f t="shared" si="4"/>
        <v>1.9574646101559734E-2</v>
      </c>
    </row>
    <row r="194" spans="1:3" x14ac:dyDescent="0.2">
      <c r="A194">
        <v>37.799999999999997</v>
      </c>
      <c r="C194">
        <f t="shared" si="4"/>
        <v>1.9188069200531344E-2</v>
      </c>
    </row>
    <row r="195" spans="1:3" x14ac:dyDescent="0.2">
      <c r="A195">
        <v>38</v>
      </c>
      <c r="C195">
        <f t="shared" si="4"/>
        <v>1.8803047691118017E-2</v>
      </c>
    </row>
    <row r="196" spans="1:3" x14ac:dyDescent="0.2">
      <c r="A196">
        <v>38.200000000000003</v>
      </c>
      <c r="C196">
        <f t="shared" si="4"/>
        <v>1.8419796742301296E-2</v>
      </c>
    </row>
    <row r="197" spans="1:3" x14ac:dyDescent="0.2">
      <c r="A197">
        <v>38.4</v>
      </c>
      <c r="C197">
        <f t="shared" si="4"/>
        <v>1.8038525472565774E-2</v>
      </c>
    </row>
    <row r="198" spans="1:3" x14ac:dyDescent="0.2">
      <c r="A198">
        <v>38.6</v>
      </c>
      <c r="C198">
        <f t="shared" si="4"/>
        <v>1.7659436805649194E-2</v>
      </c>
    </row>
    <row r="199" spans="1:3" x14ac:dyDescent="0.2">
      <c r="A199">
        <v>38.799999999999997</v>
      </c>
      <c r="C199">
        <f t="shared" si="4"/>
        <v>1.7282727339161422E-2</v>
      </c>
    </row>
    <row r="200" spans="1:3" x14ac:dyDescent="0.2">
      <c r="A200">
        <v>39</v>
      </c>
      <c r="C200">
        <f t="shared" ref="B200:C263" si="5">$A$1/C$3/EXP((($A200-C$2)/C$3)^2/2)</f>
        <v>1.6908587226057741E-2</v>
      </c>
    </row>
    <row r="201" spans="1:3" x14ac:dyDescent="0.2">
      <c r="A201">
        <v>39.200000000000003</v>
      </c>
      <c r="C201">
        <f t="shared" si="5"/>
        <v>1.6537200068924042E-2</v>
      </c>
    </row>
    <row r="202" spans="1:3" x14ac:dyDescent="0.2">
      <c r="A202">
        <v>39.4</v>
      </c>
      <c r="C202">
        <f t="shared" si="5"/>
        <v>1.6168742827003264E-2</v>
      </c>
    </row>
    <row r="203" spans="1:3" x14ac:dyDescent="0.2">
      <c r="A203">
        <v>39.6</v>
      </c>
      <c r="C203">
        <f t="shared" si="5"/>
        <v>1.5803385735865549E-2</v>
      </c>
    </row>
    <row r="204" spans="1:3" x14ac:dyDescent="0.2">
      <c r="A204">
        <v>39.799999999999997</v>
      </c>
      <c r="C204">
        <f t="shared" si="5"/>
        <v>1.5441292239598723E-2</v>
      </c>
    </row>
    <row r="205" spans="1:3" x14ac:dyDescent="0.2">
      <c r="A205">
        <v>40</v>
      </c>
      <c r="C205">
        <f t="shared" si="5"/>
        <v>1.508261893536986E-2</v>
      </c>
    </row>
    <row r="206" spans="1:3" x14ac:dyDescent="0.2">
      <c r="A206">
        <v>40.200000000000003</v>
      </c>
      <c r="C206">
        <f t="shared" si="5"/>
        <v>1.4727515530184986E-2</v>
      </c>
    </row>
    <row r="207" spans="1:3" x14ac:dyDescent="0.2">
      <c r="A207">
        <v>40.4</v>
      </c>
      <c r="C207">
        <f t="shared" si="5"/>
        <v>1.4376124809650181E-2</v>
      </c>
    </row>
    <row r="208" spans="1:3" x14ac:dyDescent="0.2">
      <c r="A208">
        <v>40.6</v>
      </c>
      <c r="C208">
        <f t="shared" si="5"/>
        <v>1.4028582618515169E-2</v>
      </c>
    </row>
    <row r="209" spans="1:3" x14ac:dyDescent="0.2">
      <c r="A209">
        <v>40.799999999999997</v>
      </c>
      <c r="C209">
        <f t="shared" si="5"/>
        <v>1.368501785275961E-2</v>
      </c>
    </row>
    <row r="210" spans="1:3" x14ac:dyDescent="0.2">
      <c r="A210">
        <v>41</v>
      </c>
      <c r="C210">
        <f t="shared" si="5"/>
        <v>1.3345552462961454E-2</v>
      </c>
    </row>
    <row r="211" spans="1:3" x14ac:dyDescent="0.2">
      <c r="A211">
        <v>41.2</v>
      </c>
      <c r="C211">
        <f t="shared" si="5"/>
        <v>1.3010301468668604E-2</v>
      </c>
    </row>
    <row r="212" spans="1:3" x14ac:dyDescent="0.2">
      <c r="A212">
        <v>41.4</v>
      </c>
      <c r="C212">
        <f t="shared" si="5"/>
        <v>1.2679372983476711E-2</v>
      </c>
    </row>
    <row r="213" spans="1:3" x14ac:dyDescent="0.2">
      <c r="A213">
        <v>41.6</v>
      </c>
      <c r="C213">
        <f t="shared" si="5"/>
        <v>1.2352868250499536E-2</v>
      </c>
    </row>
    <row r="214" spans="1:3" x14ac:dyDescent="0.2">
      <c r="A214">
        <v>41.8</v>
      </c>
      <c r="C214">
        <f t="shared" si="5"/>
        <v>1.2030881687903193E-2</v>
      </c>
    </row>
    <row r="215" spans="1:3" x14ac:dyDescent="0.2">
      <c r="A215">
        <v>42</v>
      </c>
      <c r="C215">
        <f t="shared" si="5"/>
        <v>1.1713500944160835E-2</v>
      </c>
    </row>
    <row r="216" spans="1:3" x14ac:dyDescent="0.2">
      <c r="A216">
        <v>42.2</v>
      </c>
      <c r="C216">
        <f t="shared" si="5"/>
        <v>1.1400806962672056E-2</v>
      </c>
    </row>
    <row r="217" spans="1:3" x14ac:dyDescent="0.2">
      <c r="A217">
        <v>42.4</v>
      </c>
      <c r="C217">
        <f t="shared" si="5"/>
        <v>1.1092874055379145E-2</v>
      </c>
    </row>
    <row r="218" spans="1:3" x14ac:dyDescent="0.2">
      <c r="A218">
        <v>42.6</v>
      </c>
      <c r="C218">
        <f t="shared" si="5"/>
        <v>1.0789769985002052E-2</v>
      </c>
    </row>
    <row r="219" spans="1:3" x14ac:dyDescent="0.2">
      <c r="A219">
        <v>42.8</v>
      </c>
      <c r="C219">
        <f t="shared" si="5"/>
        <v>1.0491556055504871E-2</v>
      </c>
    </row>
    <row r="220" spans="1:3" x14ac:dyDescent="0.2">
      <c r="A220">
        <v>43</v>
      </c>
      <c r="C220">
        <f t="shared" si="5"/>
        <v>1.0198287210398307E-2</v>
      </c>
    </row>
    <row r="221" spans="1:3" x14ac:dyDescent="0.2">
      <c r="A221">
        <v>43.2</v>
      </c>
      <c r="C221">
        <f t="shared" si="5"/>
        <v>9.9100121384762714E-3</v>
      </c>
    </row>
    <row r="222" spans="1:3" x14ac:dyDescent="0.2">
      <c r="A222">
        <v>43.4</v>
      </c>
      <c r="C222">
        <f t="shared" si="5"/>
        <v>9.6267733865788834E-3</v>
      </c>
    </row>
    <row r="223" spans="1:3" x14ac:dyDescent="0.2">
      <c r="A223">
        <v>43.6</v>
      </c>
      <c r="C223">
        <f t="shared" si="5"/>
        <v>9.3486074789699645E-3</v>
      </c>
    </row>
    <row r="224" spans="1:3" x14ac:dyDescent="0.2">
      <c r="A224">
        <v>43.8</v>
      </c>
      <c r="C224">
        <f t="shared" si="5"/>
        <v>9.0755450429140239E-3</v>
      </c>
    </row>
    <row r="225" spans="1:3" x14ac:dyDescent="0.2">
      <c r="A225">
        <v>44</v>
      </c>
      <c r="C225">
        <f t="shared" si="5"/>
        <v>8.8076109400354145E-3</v>
      </c>
    </row>
    <row r="226" spans="1:3" x14ac:dyDescent="0.2">
      <c r="A226">
        <v>44.2</v>
      </c>
      <c r="C226">
        <f t="shared" si="5"/>
        <v>8.5448244030418112E-3</v>
      </c>
    </row>
    <row r="227" spans="1:3" x14ac:dyDescent="0.2">
      <c r="A227">
        <v>44.4</v>
      </c>
      <c r="C227">
        <f t="shared" si="5"/>
        <v>8.2871991773940303E-3</v>
      </c>
    </row>
    <row r="228" spans="1:3" x14ac:dyDescent="0.2">
      <c r="A228">
        <v>44.6</v>
      </c>
      <c r="C228">
        <f t="shared" si="5"/>
        <v>8.0347436675056103E-3</v>
      </c>
    </row>
    <row r="229" spans="1:3" x14ac:dyDescent="0.2">
      <c r="A229">
        <v>44.8</v>
      </c>
      <c r="C229">
        <f t="shared" si="5"/>
        <v>7.7874610870579267E-3</v>
      </c>
    </row>
    <row r="230" spans="1:3" x14ac:dyDescent="0.2">
      <c r="A230">
        <v>45</v>
      </c>
      <c r="C230">
        <f t="shared" si="5"/>
        <v>7.5453496130195429E-3</v>
      </c>
    </row>
    <row r="231" spans="1:3" x14ac:dyDescent="0.2">
      <c r="A231">
        <v>45.2</v>
      </c>
      <c r="C231">
        <f t="shared" si="5"/>
        <v>7.3084025429631955E-3</v>
      </c>
    </row>
    <row r="232" spans="1:3" x14ac:dyDescent="0.2">
      <c r="A232">
        <v>45.4</v>
      </c>
      <c r="C232">
        <f t="shared" si="5"/>
        <v>7.0766084552783982E-3</v>
      </c>
    </row>
    <row r="233" spans="1:3" x14ac:dyDescent="0.2">
      <c r="A233">
        <v>45.6</v>
      </c>
      <c r="C233">
        <f t="shared" si="5"/>
        <v>6.8499513718840235E-3</v>
      </c>
    </row>
    <row r="234" spans="1:3" x14ac:dyDescent="0.2">
      <c r="A234">
        <v>45.8</v>
      </c>
      <c r="C234">
        <f t="shared" si="5"/>
        <v>6.6284109230519131E-3</v>
      </c>
    </row>
    <row r="235" spans="1:3" x14ac:dyDescent="0.2">
      <c r="A235">
        <v>46</v>
      </c>
      <c r="C235">
        <f t="shared" si="5"/>
        <v>6.4119625139599148E-3</v>
      </c>
    </row>
    <row r="236" spans="1:3" x14ac:dyDescent="0.2">
      <c r="A236">
        <v>46.2</v>
      </c>
      <c r="C236">
        <f t="shared" si="5"/>
        <v>6.2005774926015148E-3</v>
      </c>
    </row>
    <row r="237" spans="1:3" x14ac:dyDescent="0.2">
      <c r="A237">
        <v>46.4</v>
      </c>
      <c r="C237">
        <f t="shared" si="5"/>
        <v>5.9942233186876751E-3</v>
      </c>
    </row>
    <row r="238" spans="1:3" x14ac:dyDescent="0.2">
      <c r="A238">
        <v>46.6</v>
      </c>
      <c r="C238">
        <f t="shared" si="5"/>
        <v>5.7928637331865589E-3</v>
      </c>
    </row>
    <row r="239" spans="1:3" x14ac:dyDescent="0.2">
      <c r="A239">
        <v>46.8</v>
      </c>
      <c r="C239">
        <f t="shared" si="5"/>
        <v>5.5964589281568555E-3</v>
      </c>
    </row>
    <row r="240" spans="1:3" x14ac:dyDescent="0.2">
      <c r="A240">
        <v>47</v>
      </c>
      <c r="C240">
        <f t="shared" si="5"/>
        <v>5.4049657165410091E-3</v>
      </c>
    </row>
    <row r="241" spans="1:3" x14ac:dyDescent="0.2">
      <c r="A241">
        <v>47.2</v>
      </c>
      <c r="C241">
        <f t="shared" si="5"/>
        <v>5.2183377015963097E-3</v>
      </c>
    </row>
    <row r="242" spans="1:3" x14ac:dyDescent="0.2">
      <c r="A242">
        <v>47.4</v>
      </c>
      <c r="C242">
        <f t="shared" si="5"/>
        <v>5.0365254456529894E-3</v>
      </c>
    </row>
    <row r="243" spans="1:3" x14ac:dyDescent="0.2">
      <c r="A243">
        <v>47.6</v>
      </c>
      <c r="C243">
        <f t="shared" si="5"/>
        <v>4.8594766379008924E-3</v>
      </c>
    </row>
    <row r="244" spans="1:3" x14ac:dyDescent="0.2">
      <c r="A244">
        <v>47.8</v>
      </c>
      <c r="C244">
        <f t="shared" si="5"/>
        <v>4.687136260918684E-3</v>
      </c>
    </row>
    <row r="245" spans="1:3" x14ac:dyDescent="0.2">
      <c r="A245">
        <v>48</v>
      </c>
      <c r="C245">
        <f t="shared" si="5"/>
        <v>4.519446755671952E-3</v>
      </c>
    </row>
    <row r="246" spans="1:3" x14ac:dyDescent="0.2">
      <c r="A246">
        <v>48.2</v>
      </c>
      <c r="C246">
        <f t="shared" si="5"/>
        <v>4.3563481847200599E-3</v>
      </c>
    </row>
    <row r="247" spans="1:3" x14ac:dyDescent="0.2">
      <c r="A247">
        <v>48.4</v>
      </c>
      <c r="C247">
        <f t="shared" si="5"/>
        <v>4.1977783933842099E-3</v>
      </c>
    </row>
    <row r="248" spans="1:3" x14ac:dyDescent="0.2">
      <c r="A248">
        <v>48.6</v>
      </c>
      <c r="C248">
        <f t="shared" si="5"/>
        <v>4.0436731686430026E-3</v>
      </c>
    </row>
    <row r="249" spans="1:3" x14ac:dyDescent="0.2">
      <c r="A249">
        <v>48.8</v>
      </c>
      <c r="C249">
        <f t="shared" si="5"/>
        <v>3.8939663955348965E-3</v>
      </c>
    </row>
    <row r="250" spans="1:3" x14ac:dyDescent="0.2">
      <c r="A250">
        <v>49</v>
      </c>
      <c r="C250">
        <f t="shared" si="5"/>
        <v>3.7485902108606519E-3</v>
      </c>
    </row>
    <row r="251" spans="1:3" x14ac:dyDescent="0.2">
      <c r="A251">
        <v>49.2</v>
      </c>
      <c r="C251">
        <f t="shared" si="5"/>
        <v>3.6074751539923564E-3</v>
      </c>
    </row>
    <row r="252" spans="1:3" x14ac:dyDescent="0.2">
      <c r="A252">
        <v>49.4</v>
      </c>
      <c r="C252">
        <f t="shared" si="5"/>
        <v>3.470550314609239E-3</v>
      </c>
    </row>
    <row r="253" spans="1:3" x14ac:dyDescent="0.2">
      <c r="A253">
        <v>49.6</v>
      </c>
      <c r="C253">
        <f t="shared" si="5"/>
        <v>3.3377434771938116E-3</v>
      </c>
    </row>
    <row r="254" spans="1:3" x14ac:dyDescent="0.2">
      <c r="A254">
        <v>49.8</v>
      </c>
      <c r="C254">
        <f t="shared" si="5"/>
        <v>3.2089812621356258E-3</v>
      </c>
    </row>
    <row r="255" spans="1:3" x14ac:dyDescent="0.2">
      <c r="A255">
        <v>50</v>
      </c>
      <c r="C255">
        <f t="shared" si="5"/>
        <v>3.0841892633028042E-3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1 hiba</vt:lpstr>
      <vt:lpstr>2 trend</vt:lpstr>
      <vt:lpstr>3 15ER</vt:lpstr>
      <vt:lpstr>linearizálás szürke</vt:lpstr>
      <vt:lpstr>x_linearizálás</vt:lpstr>
      <vt:lpstr>xxx pluszminusz</vt:lpstr>
      <vt:lpstr>Munka1</vt:lpstr>
      <vt:lpstr>E Gauss</vt:lpstr>
      <vt:lpstr>Rb Gauss</vt:lpstr>
    </vt:vector>
  </TitlesOfParts>
  <Company>BME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Wittmann Marian</dc:creator>
  <cp:lastModifiedBy>Marian</cp:lastModifiedBy>
  <cp:lastPrinted>2019-09-13T20:06:00Z</cp:lastPrinted>
  <dcterms:created xsi:type="dcterms:W3CDTF">2009-09-23T20:28:41Z</dcterms:created>
  <dcterms:modified xsi:type="dcterms:W3CDTF">2020-09-17T21:02:18Z</dcterms:modified>
</cp:coreProperties>
</file>