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6275" windowHeight="5955"/>
  </bookViews>
  <sheets>
    <sheet name="24" sheetId="17" r:id="rId1"/>
    <sheet name="7" sheetId="16" r:id="rId2"/>
    <sheet name="16" sheetId="15" r:id="rId3"/>
    <sheet name="10" sheetId="14" r:id="rId4"/>
    <sheet name="3" sheetId="13" r:id="rId5"/>
    <sheet name="19" sheetId="12" r:id="rId6"/>
    <sheet name="22" sheetId="11" r:id="rId7"/>
    <sheet name="12" sheetId="10" r:id="rId8"/>
    <sheet name="8" sheetId="9" r:id="rId9"/>
    <sheet name="2" sheetId="8" r:id="rId10"/>
    <sheet name="21" sheetId="6" r:id="rId11"/>
    <sheet name="17" sheetId="7" r:id="rId12"/>
    <sheet name="13" sheetId="5" r:id="rId13"/>
    <sheet name="6" sheetId="4" r:id="rId14"/>
    <sheet name="1" sheetId="1" r:id="rId15"/>
    <sheet name="Munka2" sheetId="2" r:id="rId16"/>
    <sheet name="Munka3" sheetId="3" r:id="rId17"/>
  </sheets>
  <calcPr calcId="145621"/>
</workbook>
</file>

<file path=xl/calcChain.xml><?xml version="1.0" encoding="utf-8"?>
<calcChain xmlns="http://schemas.openxmlformats.org/spreadsheetml/2006/main">
  <c r="B16" i="17" l="1"/>
  <c r="A16" i="17"/>
  <c r="E14" i="17"/>
  <c r="C14" i="17"/>
  <c r="D14" i="17" s="1"/>
  <c r="E13" i="17"/>
  <c r="C13" i="17"/>
  <c r="D13" i="17" s="1"/>
  <c r="E12" i="17"/>
  <c r="C12" i="17"/>
  <c r="D12" i="17" s="1"/>
  <c r="E11" i="17"/>
  <c r="C11" i="17"/>
  <c r="D11" i="17" s="1"/>
  <c r="E10" i="17"/>
  <c r="C10" i="17"/>
  <c r="B2" i="17"/>
  <c r="B3" i="17" s="1"/>
  <c r="B16" i="16"/>
  <c r="A16" i="16"/>
  <c r="E14" i="16"/>
  <c r="C14" i="16"/>
  <c r="D14" i="16" s="1"/>
  <c r="E13" i="16"/>
  <c r="C13" i="16"/>
  <c r="D13" i="16" s="1"/>
  <c r="E12" i="16"/>
  <c r="C12" i="16"/>
  <c r="D12" i="16" s="1"/>
  <c r="E11" i="16"/>
  <c r="C11" i="16"/>
  <c r="D11" i="16" s="1"/>
  <c r="E10" i="16"/>
  <c r="C10" i="16"/>
  <c r="D10" i="16" s="1"/>
  <c r="B2" i="16"/>
  <c r="B3" i="16" s="1"/>
  <c r="B16" i="15"/>
  <c r="A16" i="15"/>
  <c r="E14" i="15"/>
  <c r="C14" i="15"/>
  <c r="D14" i="15" s="1"/>
  <c r="E13" i="15"/>
  <c r="C13" i="15"/>
  <c r="D13" i="15" s="1"/>
  <c r="E12" i="15"/>
  <c r="C12" i="15"/>
  <c r="D12" i="15" s="1"/>
  <c r="E11" i="15"/>
  <c r="C11" i="15"/>
  <c r="D11" i="15" s="1"/>
  <c r="E10" i="15"/>
  <c r="E16" i="15" s="1"/>
  <c r="C10" i="15"/>
  <c r="B2" i="15"/>
  <c r="B3" i="15" s="1"/>
  <c r="B16" i="14"/>
  <c r="A16" i="14"/>
  <c r="E14" i="14"/>
  <c r="C14" i="14"/>
  <c r="D14" i="14" s="1"/>
  <c r="E13" i="14"/>
  <c r="C13" i="14"/>
  <c r="D13" i="14" s="1"/>
  <c r="E12" i="14"/>
  <c r="C12" i="14"/>
  <c r="D12" i="14" s="1"/>
  <c r="E11" i="14"/>
  <c r="C11" i="14"/>
  <c r="D11" i="14" s="1"/>
  <c r="E10" i="14"/>
  <c r="C10" i="14"/>
  <c r="B2" i="14"/>
  <c r="B3" i="14" s="1"/>
  <c r="C11" i="13"/>
  <c r="D11" i="13" s="1"/>
  <c r="B16" i="13"/>
  <c r="A16" i="13"/>
  <c r="E14" i="13"/>
  <c r="C14" i="13"/>
  <c r="D14" i="13" s="1"/>
  <c r="E13" i="13"/>
  <c r="C13" i="13"/>
  <c r="D13" i="13" s="1"/>
  <c r="E12" i="13"/>
  <c r="C12" i="13"/>
  <c r="D12" i="13" s="1"/>
  <c r="E11" i="13"/>
  <c r="E10" i="13"/>
  <c r="C10" i="13"/>
  <c r="B2" i="13"/>
  <c r="B3" i="13" s="1"/>
  <c r="B17" i="12"/>
  <c r="A17" i="12"/>
  <c r="E15" i="12"/>
  <c r="C15" i="12"/>
  <c r="D15" i="12" s="1"/>
  <c r="E14" i="12"/>
  <c r="C14" i="12"/>
  <c r="D14" i="12" s="1"/>
  <c r="E13" i="12"/>
  <c r="C13" i="12"/>
  <c r="D13" i="12" s="1"/>
  <c r="E12" i="12"/>
  <c r="C12" i="12"/>
  <c r="D12" i="12" s="1"/>
  <c r="E11" i="12"/>
  <c r="C11" i="12"/>
  <c r="B2" i="12"/>
  <c r="B4" i="12" s="1"/>
  <c r="B17" i="11"/>
  <c r="A17" i="11"/>
  <c r="E15" i="11"/>
  <c r="C15" i="11"/>
  <c r="D15" i="11" s="1"/>
  <c r="E14" i="11"/>
  <c r="C14" i="11"/>
  <c r="D14" i="11" s="1"/>
  <c r="E13" i="11"/>
  <c r="C13" i="11"/>
  <c r="D13" i="11" s="1"/>
  <c r="E12" i="11"/>
  <c r="C12" i="11"/>
  <c r="D12" i="11" s="1"/>
  <c r="E11" i="11"/>
  <c r="C11" i="11"/>
  <c r="B2" i="11"/>
  <c r="B3" i="11" s="1"/>
  <c r="B17" i="10"/>
  <c r="A17" i="10"/>
  <c r="E15" i="10"/>
  <c r="C15" i="10"/>
  <c r="D15" i="10" s="1"/>
  <c r="E14" i="10"/>
  <c r="C14" i="10"/>
  <c r="D14" i="10" s="1"/>
  <c r="E13" i="10"/>
  <c r="C13" i="10"/>
  <c r="D13" i="10" s="1"/>
  <c r="E12" i="10"/>
  <c r="C12" i="10"/>
  <c r="D12" i="10" s="1"/>
  <c r="E11" i="10"/>
  <c r="C11" i="10"/>
  <c r="B2" i="10"/>
  <c r="B4" i="10" s="1"/>
  <c r="B17" i="9"/>
  <c r="A17" i="9"/>
  <c r="E15" i="9"/>
  <c r="C15" i="9"/>
  <c r="D15" i="9" s="1"/>
  <c r="E14" i="9"/>
  <c r="C14" i="9"/>
  <c r="D14" i="9" s="1"/>
  <c r="E13" i="9"/>
  <c r="C13" i="9"/>
  <c r="D13" i="9" s="1"/>
  <c r="E12" i="9"/>
  <c r="E17" i="9" s="1"/>
  <c r="C12" i="9"/>
  <c r="D12" i="9" s="1"/>
  <c r="E11" i="9"/>
  <c r="C11" i="9"/>
  <c r="B2" i="9"/>
  <c r="B4" i="9" s="1"/>
  <c r="C11" i="8"/>
  <c r="D11" i="8" s="1"/>
  <c r="B17" i="8"/>
  <c r="A17" i="8"/>
  <c r="E15" i="8"/>
  <c r="C15" i="8"/>
  <c r="D15" i="8" s="1"/>
  <c r="E14" i="8"/>
  <c r="C14" i="8"/>
  <c r="D14" i="8" s="1"/>
  <c r="E13" i="8"/>
  <c r="C13" i="8"/>
  <c r="D13" i="8" s="1"/>
  <c r="E12" i="8"/>
  <c r="C12" i="8"/>
  <c r="D12" i="8" s="1"/>
  <c r="E11" i="8"/>
  <c r="B2" i="8"/>
  <c r="B4" i="8" s="1"/>
  <c r="B2" i="7"/>
  <c r="B17" i="7"/>
  <c r="A17" i="7"/>
  <c r="E15" i="7"/>
  <c r="C15" i="7"/>
  <c r="D15" i="7" s="1"/>
  <c r="E14" i="7"/>
  <c r="C14" i="7"/>
  <c r="D14" i="7" s="1"/>
  <c r="E13" i="7"/>
  <c r="C13" i="7"/>
  <c r="D13" i="7" s="1"/>
  <c r="E12" i="7"/>
  <c r="C12" i="7"/>
  <c r="D12" i="7" s="1"/>
  <c r="E11" i="7"/>
  <c r="C11" i="7"/>
  <c r="B4" i="7"/>
  <c r="C12" i="6"/>
  <c r="D12" i="6" s="1"/>
  <c r="B17" i="6"/>
  <c r="A17" i="6"/>
  <c r="E15" i="6"/>
  <c r="C15" i="6"/>
  <c r="D15" i="6" s="1"/>
  <c r="E14" i="6"/>
  <c r="C14" i="6"/>
  <c r="D14" i="6" s="1"/>
  <c r="E13" i="6"/>
  <c r="C13" i="6"/>
  <c r="D13" i="6" s="1"/>
  <c r="E12" i="6"/>
  <c r="E11" i="6"/>
  <c r="E17" i="6" s="1"/>
  <c r="C11" i="6"/>
  <c r="D11" i="6" s="1"/>
  <c r="B4" i="6"/>
  <c r="B2" i="6"/>
  <c r="B3" i="6" s="1"/>
  <c r="B17" i="5"/>
  <c r="A17" i="5"/>
  <c r="E15" i="5"/>
  <c r="C15" i="5"/>
  <c r="D15" i="5" s="1"/>
  <c r="E14" i="5"/>
  <c r="C14" i="5"/>
  <c r="D14" i="5" s="1"/>
  <c r="E13" i="5"/>
  <c r="C13" i="5"/>
  <c r="D13" i="5" s="1"/>
  <c r="E12" i="5"/>
  <c r="E17" i="5" s="1"/>
  <c r="C12" i="5"/>
  <c r="D12" i="5" s="1"/>
  <c r="E11" i="5"/>
  <c r="C11" i="5"/>
  <c r="B2" i="5"/>
  <c r="B4" i="5" s="1"/>
  <c r="B17" i="4"/>
  <c r="A17" i="4"/>
  <c r="E15" i="4"/>
  <c r="C15" i="4"/>
  <c r="D15" i="4" s="1"/>
  <c r="E14" i="4"/>
  <c r="C14" i="4"/>
  <c r="D14" i="4" s="1"/>
  <c r="E13" i="4"/>
  <c r="C13" i="4"/>
  <c r="D13" i="4" s="1"/>
  <c r="E12" i="4"/>
  <c r="C12" i="4"/>
  <c r="D12" i="4" s="1"/>
  <c r="E11" i="4"/>
  <c r="C11" i="4"/>
  <c r="B2" i="4"/>
  <c r="B4" i="4" s="1"/>
  <c r="B4" i="1"/>
  <c r="B3" i="1"/>
  <c r="B2" i="1"/>
  <c r="B17" i="1"/>
  <c r="A17" i="1"/>
  <c r="C12" i="1"/>
  <c r="D12" i="1" s="1"/>
  <c r="E12" i="1"/>
  <c r="C13" i="1"/>
  <c r="D13" i="1" s="1"/>
  <c r="E13" i="1"/>
  <c r="C14" i="1"/>
  <c r="D14" i="1" s="1"/>
  <c r="E14" i="1"/>
  <c r="C15" i="1"/>
  <c r="D15" i="1" s="1"/>
  <c r="E15" i="1"/>
  <c r="E11" i="1"/>
  <c r="E17" i="1" s="1"/>
  <c r="C11" i="1"/>
  <c r="D11" i="1" s="1"/>
  <c r="E16" i="17" l="1"/>
  <c r="C16" i="17"/>
  <c r="D10" i="17"/>
  <c r="D16" i="17" s="1"/>
  <c r="E19" i="17" s="1"/>
  <c r="E16" i="16"/>
  <c r="C16" i="16"/>
  <c r="D16" i="16"/>
  <c r="C16" i="15"/>
  <c r="D10" i="15"/>
  <c r="D16" i="15" s="1"/>
  <c r="E19" i="15" s="1"/>
  <c r="E21" i="15" s="1"/>
  <c r="C16" i="14"/>
  <c r="E16" i="14"/>
  <c r="D10" i="14"/>
  <c r="D16" i="14" s="1"/>
  <c r="E16" i="13"/>
  <c r="C16" i="13"/>
  <c r="D10" i="13"/>
  <c r="D16" i="13" s="1"/>
  <c r="E17" i="12"/>
  <c r="C17" i="12"/>
  <c r="D11" i="12"/>
  <c r="D17" i="12" s="1"/>
  <c r="B3" i="12"/>
  <c r="B4" i="11"/>
  <c r="C17" i="11"/>
  <c r="E17" i="11"/>
  <c r="D11" i="11"/>
  <c r="D17" i="11" s="1"/>
  <c r="E17" i="10"/>
  <c r="C17" i="10"/>
  <c r="B3" i="10"/>
  <c r="D11" i="10"/>
  <c r="D17" i="10" s="1"/>
  <c r="C17" i="9"/>
  <c r="D11" i="9"/>
  <c r="D17" i="9" s="1"/>
  <c r="E20" i="9" s="1"/>
  <c r="B3" i="9"/>
  <c r="D17" i="8"/>
  <c r="E17" i="8"/>
  <c r="B3" i="8"/>
  <c r="C17" i="8"/>
  <c r="C17" i="7"/>
  <c r="E17" i="7"/>
  <c r="D11" i="7"/>
  <c r="D17" i="7" s="1"/>
  <c r="B3" i="7"/>
  <c r="D17" i="6"/>
  <c r="E20" i="6" s="1"/>
  <c r="H14" i="6" s="1"/>
  <c r="C17" i="6"/>
  <c r="C17" i="5"/>
  <c r="D11" i="5"/>
  <c r="D17" i="5" s="1"/>
  <c r="E20" i="5" s="1"/>
  <c r="B3" i="5"/>
  <c r="C17" i="4"/>
  <c r="E17" i="4"/>
  <c r="D11" i="4"/>
  <c r="D17" i="4" s="1"/>
  <c r="B3" i="4"/>
  <c r="D17" i="1"/>
  <c r="E20" i="1" s="1"/>
  <c r="C17" i="1"/>
  <c r="H11" i="17" l="1"/>
  <c r="H10" i="17"/>
  <c r="E21" i="17"/>
  <c r="H14" i="17"/>
  <c r="H13" i="17"/>
  <c r="H12" i="17"/>
  <c r="E19" i="16"/>
  <c r="E21" i="16" s="1"/>
  <c r="H11" i="16"/>
  <c r="H14" i="15"/>
  <c r="H13" i="15"/>
  <c r="H12" i="15"/>
  <c r="H11" i="15"/>
  <c r="H10" i="15"/>
  <c r="E19" i="14"/>
  <c r="H13" i="14" s="1"/>
  <c r="E19" i="13"/>
  <c r="E20" i="12"/>
  <c r="H15" i="12" s="1"/>
  <c r="E20" i="11"/>
  <c r="E22" i="11" s="1"/>
  <c r="E20" i="10"/>
  <c r="H15" i="10" s="1"/>
  <c r="H15" i="9"/>
  <c r="H14" i="9"/>
  <c r="H13" i="9"/>
  <c r="H12" i="9"/>
  <c r="H11" i="9"/>
  <c r="E22" i="9"/>
  <c r="E20" i="8"/>
  <c r="E22" i="8" s="1"/>
  <c r="E20" i="7"/>
  <c r="H14" i="7" s="1"/>
  <c r="H11" i="6"/>
  <c r="H15" i="6"/>
  <c r="H12" i="6"/>
  <c r="H13" i="6"/>
  <c r="E22" i="6"/>
  <c r="E22" i="5"/>
  <c r="H15" i="5"/>
  <c r="H14" i="5"/>
  <c r="H13" i="5"/>
  <c r="H12" i="5"/>
  <c r="H11" i="5"/>
  <c r="E20" i="4"/>
  <c r="E22" i="4" s="1"/>
  <c r="H13" i="1"/>
  <c r="E22" i="1"/>
  <c r="H14" i="1"/>
  <c r="H15" i="1"/>
  <c r="H12" i="1"/>
  <c r="H11" i="1"/>
  <c r="H17" i="17" l="1"/>
  <c r="H18" i="17" s="1"/>
  <c r="H19" i="17" s="1"/>
  <c r="H21" i="17" s="1"/>
  <c r="I21" i="17" s="1"/>
  <c r="H12" i="16"/>
  <c r="H13" i="16"/>
  <c r="H10" i="16"/>
  <c r="H14" i="16"/>
  <c r="H17" i="15"/>
  <c r="H18" i="15" s="1"/>
  <c r="H19" i="15" s="1"/>
  <c r="H21" i="15" s="1"/>
  <c r="I21" i="15" s="1"/>
  <c r="H12" i="14"/>
  <c r="H10" i="14"/>
  <c r="E21" i="14"/>
  <c r="H14" i="14"/>
  <c r="H11" i="14"/>
  <c r="H13" i="13"/>
  <c r="E21" i="13"/>
  <c r="H14" i="13"/>
  <c r="H11" i="13"/>
  <c r="H10" i="13"/>
  <c r="H12" i="13"/>
  <c r="H13" i="12"/>
  <c r="H12" i="12"/>
  <c r="H14" i="12"/>
  <c r="E22" i="12"/>
  <c r="H11" i="12"/>
  <c r="H15" i="11"/>
  <c r="H11" i="11"/>
  <c r="H13" i="11"/>
  <c r="H14" i="11"/>
  <c r="H12" i="11"/>
  <c r="H12" i="10"/>
  <c r="H13" i="10"/>
  <c r="E22" i="10"/>
  <c r="H14" i="10"/>
  <c r="H11" i="10"/>
  <c r="H18" i="9"/>
  <c r="H19" i="9" s="1"/>
  <c r="H20" i="9" s="1"/>
  <c r="H15" i="8"/>
  <c r="H11" i="8"/>
  <c r="H12" i="8"/>
  <c r="H14" i="8"/>
  <c r="H13" i="8"/>
  <c r="H12" i="7"/>
  <c r="H15" i="7"/>
  <c r="H11" i="7"/>
  <c r="E22" i="7"/>
  <c r="H13" i="7"/>
  <c r="H18" i="6"/>
  <c r="H19" i="6" s="1"/>
  <c r="H20" i="6" s="1"/>
  <c r="H22" i="6" s="1"/>
  <c r="I22" i="6" s="1"/>
  <c r="H18" i="5"/>
  <c r="H19" i="5" s="1"/>
  <c r="H20" i="5" s="1"/>
  <c r="H22" i="5" s="1"/>
  <c r="I22" i="5" s="1"/>
  <c r="H13" i="4"/>
  <c r="H11" i="4"/>
  <c r="H14" i="4"/>
  <c r="H15" i="4"/>
  <c r="H12" i="4"/>
  <c r="H18" i="1"/>
  <c r="H19" i="1" s="1"/>
  <c r="H20" i="1" s="1"/>
  <c r="H22" i="1" s="1"/>
  <c r="I22" i="1" s="1"/>
  <c r="H17" i="16" l="1"/>
  <c r="H18" i="16" s="1"/>
  <c r="H19" i="16" s="1"/>
  <c r="H21" i="16" s="1"/>
  <c r="I21" i="16" s="1"/>
  <c r="H17" i="14"/>
  <c r="H18" i="14" s="1"/>
  <c r="H19" i="14" s="1"/>
  <c r="H21" i="14" s="1"/>
  <c r="I21" i="14" s="1"/>
  <c r="H17" i="13"/>
  <c r="H18" i="13" s="1"/>
  <c r="H19" i="13" s="1"/>
  <c r="H18" i="12"/>
  <c r="H19" i="12" s="1"/>
  <c r="H20" i="12" s="1"/>
  <c r="H22" i="12" s="1"/>
  <c r="I22" i="12" s="1"/>
  <c r="H18" i="11"/>
  <c r="H19" i="11" s="1"/>
  <c r="H20" i="11" s="1"/>
  <c r="H22" i="11" s="1"/>
  <c r="I22" i="11" s="1"/>
  <c r="H18" i="10"/>
  <c r="H19" i="10" s="1"/>
  <c r="H20" i="10" s="1"/>
  <c r="H22" i="10" s="1"/>
  <c r="I22" i="10" s="1"/>
  <c r="H22" i="9"/>
  <c r="I22" i="9" s="1"/>
  <c r="H18" i="8"/>
  <c r="H19" i="8" s="1"/>
  <c r="H20" i="8" s="1"/>
  <c r="H18" i="7"/>
  <c r="H19" i="7" s="1"/>
  <c r="H20" i="7" s="1"/>
  <c r="H22" i="7" s="1"/>
  <c r="I22" i="7" s="1"/>
  <c r="H18" i="4"/>
  <c r="H19" i="4" s="1"/>
  <c r="H20" i="4" s="1"/>
  <c r="H22" i="4" s="1"/>
  <c r="I22" i="4" s="1"/>
  <c r="H21" i="13" l="1"/>
  <c r="I21" i="13" s="1"/>
  <c r="H22" i="8"/>
  <c r="I22" i="8" s="1"/>
</calcChain>
</file>

<file path=xl/sharedStrings.xml><?xml version="1.0" encoding="utf-8"?>
<sst xmlns="http://schemas.openxmlformats.org/spreadsheetml/2006/main" count="461" uniqueCount="113">
  <si>
    <t>t</t>
  </si>
  <si>
    <t>s</t>
  </si>
  <si>
    <t>x</t>
  </si>
  <si>
    <t>gyök(s)</t>
  </si>
  <si>
    <t>y</t>
  </si>
  <si>
    <t>xy</t>
  </si>
  <si>
    <t>x^2</t>
  </si>
  <si>
    <t>t*gyök(s)</t>
  </si>
  <si>
    <t>t^2</t>
  </si>
  <si>
    <t>meredekség</t>
  </si>
  <si>
    <t>alfa fok</t>
  </si>
  <si>
    <t>alfa rad</t>
  </si>
  <si>
    <t>sin alfa</t>
  </si>
  <si>
    <t>cos alfa</t>
  </si>
  <si>
    <t>g</t>
  </si>
  <si>
    <t>m/s^2</t>
  </si>
  <si>
    <t>(a*x-y)^2</t>
  </si>
  <si>
    <t>s_r^2</t>
  </si>
  <si>
    <t>μ =</t>
  </si>
  <si>
    <t>SZORGALMI</t>
  </si>
  <si>
    <t>Var(a)</t>
  </si>
  <si>
    <r>
      <t xml:space="preserve">s_a =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a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</si>
  <si>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μ =</t>
    </r>
  </si>
  <si>
    <t>Non-linear fit of dataset: Table1_2, using function: (sin(24/180*Pi)-a*cos(24/180*Pi))*9.81/2*x^2</t>
  </si>
  <si>
    <t>Y standard errors: Unknown</t>
  </si>
  <si>
    <t>Scaled Levenberg-Marquardt algorithm with tolerance = 0,0001</t>
  </si>
  <si>
    <t>From x = 0,5 to x = 2</t>
  </si>
  <si>
    <t>a = 0,0768302470521076 +/- 0,00114409901508832</t>
  </si>
  <si>
    <t>--------------------------------------------------------------------------------------</t>
  </si>
  <si>
    <t>Chi^2/doF = 0,000759885585027811</t>
  </si>
  <si>
    <t>R^2 = 0,999880904636481</t>
  </si>
  <si>
    <t>Non-linear fit of dataset: Table1_2, using function: (sin(16/180*Pi)-a*cos(16/180*Pi))*9.81/2*x^2</t>
  </si>
  <si>
    <t>From x = 0,6 to x = 2,1</t>
  </si>
  <si>
    <t>a = 0,12332898935724 +/- 0,00128532361459133</t>
  </si>
  <si>
    <t>Chi^2/doF = 0,00134428048817138</t>
  </si>
  <si>
    <t>R^2 = 0,999076400577011</t>
  </si>
  <si>
    <t>Non-linear fit of dataset: Table1_2, using function: (sin(19/180*Pi)-a*cos(19/180*Pi))*9.81/2*x^2</t>
  </si>
  <si>
    <t>From x = 0,4 to x = 1,8</t>
  </si>
  <si>
    <t>a = 0,10796016986494 +/- 0,00172805206506394</t>
  </si>
  <si>
    <t>b = 1 +/- 0</t>
  </si>
  <si>
    <t>Chi^2/doF = 0,00112140146091313</t>
  </si>
  <si>
    <t>R^2 = 0,999545665122228</t>
  </si>
  <si>
    <t>Non-linear fit of dataset: Table1_2, using function: (sin(14/180*Pi)-a*cos(14/180*Pi))*9.81/2*x^2</t>
  </si>
  <si>
    <t>From x = 0,6 to x = 2,2</t>
  </si>
  <si>
    <t>a = 0,138735270963251 +/- 0,00140464781182494</t>
  </si>
  <si>
    <t>Chi^2/doF = 0,00197270586915988</t>
  </si>
  <si>
    <t>R^2 = 0,997971656673391</t>
  </si>
  <si>
    <t>Non-linear fit of dataset: Table1_2, using function: (sin(12/180*Pi)-a*cos(12/180*Pi))*9.81/2*x^2</t>
  </si>
  <si>
    <t>From x = 0,5 to x = 1,9</t>
  </si>
  <si>
    <t>a = 0,0880582295846463 +/- 0,000876642766682928</t>
  </si>
  <si>
    <t>Chi^2/doF = 0,000369491137943582</t>
  </si>
  <si>
    <t>R^2 = 0,999421132480113</t>
  </si>
  <si>
    <t>v0</t>
  </si>
  <si>
    <t>v0*gyök(s)</t>
  </si>
  <si>
    <t>v0^2</t>
  </si>
  <si>
    <t>Non-linear fit of dataset: Table1_2, using function: x^2/2/9.81/(sin(24/180*Pi)+a*cos(24/180*Pi))</t>
  </si>
  <si>
    <t>From x = 0,8 to x = 2,8</t>
  </si>
  <si>
    <t>Non-linear fit of dataset: Table1_2, using function: x^2/2/9.81/(sin(17/180*Pi)+a*cos(17/180*Pi))</t>
  </si>
  <si>
    <t>From x = 1,2 to x = 3,2</t>
  </si>
  <si>
    <t>a = 0,0733532949969255 +/- 0,00316311817745518</t>
  </si>
  <si>
    <t>Chi^2/doF = 4,21464770312319e-05</t>
  </si>
  <si>
    <t>R^2 = 0,999556679530544</t>
  </si>
  <si>
    <t>a = 0,16542671527879 +/- 0,00827557421038359</t>
  </si>
  <si>
    <t>Chi^2/doF = 0,000798693950177934</t>
  </si>
  <si>
    <t>R^2 = 0,995142355247671</t>
  </si>
  <si>
    <t>Non-linear fit of dataset: Table1_2, using function: x^2/2/9.81/(sin(15/180*Pi)+a*cos(15/180*Pi))</t>
  </si>
  <si>
    <t>From x = 1,6 to x = 3,6</t>
  </si>
  <si>
    <t>a = 0,118276978993427 +/- 0,00387977715337507</t>
  </si>
  <si>
    <t>Chi^2/doF = 0,000758651015908955</t>
  </si>
  <si>
    <t>R^2 = 0,99780559118388</t>
  </si>
  <si>
    <t>Non-linear fit of dataset: Table1_2, using function: x^2/2/9.81/(sin(8/180*Pi)+a*cos(8/180*Pi))</t>
  </si>
  <si>
    <t>From x = 1,4 to x = 3</t>
  </si>
  <si>
    <t>a = 0,141647801141882 +/- 0,00175221847103683</t>
  </si>
  <si>
    <t>Chi^2/doF = 0,000231176094619217</t>
  </si>
  <si>
    <t>R^2 = 0,999213071128368</t>
  </si>
  <si>
    <t>Non-linear fit of dataset: Table1_2, using function: x^2/2/9.81/(sin(22/180*Pi)+a*cos(22/180*Pi))</t>
  </si>
  <si>
    <t>From x = 2,2 to x = 4</t>
  </si>
  <si>
    <t>a = 0,147606350519192 +/- 0,00409822124367327</t>
  </si>
  <si>
    <t>Chi^2/doF = 0,000308918224942477</t>
  </si>
  <si>
    <t>R^2 = 0,998448037051281</t>
  </si>
  <si>
    <t>T</t>
  </si>
  <si>
    <t>l</t>
  </si>
  <si>
    <t>gyök(l)</t>
  </si>
  <si>
    <t>T*gyök(l)</t>
  </si>
  <si>
    <t>T^2</t>
  </si>
  <si>
    <t>g =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</si>
  <si>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</rPr>
      <t>g =</t>
    </r>
  </si>
  <si>
    <t xml:space="preserve"> </t>
  </si>
  <si>
    <t>Non-linear fit of dataset: Table1_2, using function: a/4/Pi^2/cos(20/180*Pi)*x^2</t>
  </si>
  <si>
    <t>From x = 1 to x = 1,6</t>
  </si>
  <si>
    <t>a = 9,89061377750033 +/- 0,208782065939999</t>
  </si>
  <si>
    <t>Chi^2/doF = 0,000536431215790936</t>
  </si>
  <si>
    <t>R^2 = 0,980648224538566</t>
  </si>
  <si>
    <t>Non-linear fit of dataset: Table1_2, using function: a/4/Pi^2/cos(26/180*Pi)*x^2</t>
  </si>
  <si>
    <t>From x = 1,2 to x = 2,1</t>
  </si>
  <si>
    <t>a = 9,9349771174161 +/- 0,144904730746823</t>
  </si>
  <si>
    <t>Chi^2/doF = 0,000849479349697563</t>
  </si>
  <si>
    <t>R^2 = 0,993232857884987</t>
  </si>
  <si>
    <t>Non-linear fit of dataset: Table1_2, using function: a/4/Pi^2/cos(33/180*Pi)*x^2</t>
  </si>
  <si>
    <t>From x = 1,3 to x = 1,9</t>
  </si>
  <si>
    <t>a = 9,8666173865364 +/- 0,119890001534286</t>
  </si>
  <si>
    <t>Chi^2/doF = 0,000454135496816851</t>
  </si>
  <si>
    <t>R^2 = 0,990419082345636</t>
  </si>
  <si>
    <t>Non-linear fit of dataset: Table1_2, using function: a/4/Pi^2/cos(38/180*Pi)*x^2</t>
  </si>
  <si>
    <t>From x = 1,2 to x = 1,9</t>
  </si>
  <si>
    <t>a = 9,6004441409171 +/- 0,122053818776756</t>
  </si>
  <si>
    <t>Chi^2/doF = 0,000572912647705227</t>
  </si>
  <si>
    <t>R^2 = 0,990203272098064</t>
  </si>
  <si>
    <t>Non-linear fit of dataset: Table1_2, using function: a/4/Pi^2/cos(10/180*Pi)*x^2</t>
  </si>
  <si>
    <t>From x = 1,1 to x = 2,1</t>
  </si>
  <si>
    <t>a = 9,98242331922406 +/- 0,101802330726351</t>
  </si>
  <si>
    <t>Chi^2/doF = 0,000269649350087977</t>
  </si>
  <si>
    <t>R^2 = 0,997560396724075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</si>
</sst>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theme="0" tint="-0.3499862666707357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2" fillId="0" borderId="0" xfId="0" applyFont="1"/>
    <xf numFmtId="0" fontId="0" fillId="0" borderId="0" xfId="0"/>
    <xf numFmtId="0" fontId="3" fillId="0" borderId="0" xfId="0" applyFont="1"/>
    <xf numFmtId="0" fontId="0" fillId="3" borderId="0" xfId="0" applyFill="1"/>
    <xf numFmtId="0" fontId="2" fillId="3" borderId="0" xfId="0" applyFont="1" applyFill="1"/>
    <xf numFmtId="0" fontId="1" fillId="3" borderId="0" xfId="0" applyFont="1" applyFill="1"/>
    <xf numFmtId="164" fontId="5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E33" sqref="E33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10</v>
      </c>
    </row>
    <row r="2" spans="1:8" x14ac:dyDescent="0.25">
      <c r="A2" s="4" t="s">
        <v>11</v>
      </c>
      <c r="B2" s="4">
        <f>B1/180*PI()</f>
        <v>0.17453292519943295</v>
      </c>
    </row>
    <row r="3" spans="1:8" x14ac:dyDescent="0.25">
      <c r="A3" s="4" t="s">
        <v>13</v>
      </c>
      <c r="B3" s="4">
        <f>COS(B2)</f>
        <v>0.98480775301220802</v>
      </c>
    </row>
    <row r="7" spans="1:8" x14ac:dyDescent="0.25">
      <c r="G7" s="3" t="s">
        <v>19</v>
      </c>
    </row>
    <row r="8" spans="1:8" x14ac:dyDescent="0.25">
      <c r="A8" s="3" t="s">
        <v>2</v>
      </c>
      <c r="C8" s="3" t="s">
        <v>4</v>
      </c>
      <c r="D8" s="3" t="s">
        <v>5</v>
      </c>
      <c r="E8" s="3" t="s">
        <v>6</v>
      </c>
      <c r="H8" s="3" t="s">
        <v>16</v>
      </c>
    </row>
    <row r="9" spans="1:8" x14ac:dyDescent="0.25">
      <c r="A9" s="3" t="s">
        <v>80</v>
      </c>
      <c r="B9" s="3" t="s">
        <v>81</v>
      </c>
      <c r="C9" s="5" t="s">
        <v>82</v>
      </c>
      <c r="D9" s="3" t="s">
        <v>83</v>
      </c>
      <c r="E9" s="3" t="s">
        <v>84</v>
      </c>
    </row>
    <row r="10" spans="1:8" x14ac:dyDescent="0.25">
      <c r="A10" s="1">
        <v>1.1000000000000001</v>
      </c>
      <c r="B10" s="1">
        <v>0.32</v>
      </c>
      <c r="C10" s="3">
        <f>SQRT(B10)</f>
        <v>0.56568542494923801</v>
      </c>
      <c r="D10" s="3">
        <f>A10*C10</f>
        <v>0.62225396744416184</v>
      </c>
      <c r="E10" s="3">
        <f>A10^2</f>
        <v>1.2100000000000002</v>
      </c>
      <c r="H10" s="3">
        <f>($E$19*A10-C10)^2</f>
        <v>7.8969007114633287E-5</v>
      </c>
    </row>
    <row r="11" spans="1:8" x14ac:dyDescent="0.25">
      <c r="A11" s="1">
        <v>1.3</v>
      </c>
      <c r="B11" s="1">
        <v>0.42</v>
      </c>
      <c r="C11" s="3">
        <f t="shared" ref="C11:C14" si="0">SQRT(B11)</f>
        <v>0.64807406984078597</v>
      </c>
      <c r="D11" s="3">
        <f t="shared" ref="D11:D14" si="1">A11*C11</f>
        <v>0.8424962907930218</v>
      </c>
      <c r="E11" s="3">
        <f t="shared" ref="E11:E14" si="2">A11^2</f>
        <v>1.6900000000000002</v>
      </c>
      <c r="H11" s="3">
        <f>($E$19*A11-C11)^2</f>
        <v>9.9223144120781493E-5</v>
      </c>
    </row>
    <row r="12" spans="1:8" x14ac:dyDescent="0.25">
      <c r="A12" s="1">
        <v>1.5</v>
      </c>
      <c r="B12" s="1">
        <v>0.57999999999999996</v>
      </c>
      <c r="C12" s="3">
        <f t="shared" si="0"/>
        <v>0.76157731058639078</v>
      </c>
      <c r="D12" s="3">
        <f t="shared" si="1"/>
        <v>1.1423659658795862</v>
      </c>
      <c r="E12" s="3">
        <f t="shared" si="2"/>
        <v>2.25</v>
      </c>
      <c r="H12" s="3">
        <f>($E$19*A12-C12)^2</f>
        <v>5.3175536617458998E-6</v>
      </c>
    </row>
    <row r="13" spans="1:8" x14ac:dyDescent="0.25">
      <c r="A13" s="1">
        <v>1.8</v>
      </c>
      <c r="B13" s="1">
        <v>0.81</v>
      </c>
      <c r="C13" s="3">
        <f t="shared" si="0"/>
        <v>0.9</v>
      </c>
      <c r="D13" s="3">
        <f t="shared" si="1"/>
        <v>1.62</v>
      </c>
      <c r="E13" s="3">
        <f t="shared" si="2"/>
        <v>3.24</v>
      </c>
      <c r="H13" s="3">
        <f>($E$19*A13-C13)^2</f>
        <v>1.2377884468782997E-4</v>
      </c>
    </row>
    <row r="14" spans="1:8" x14ac:dyDescent="0.25">
      <c r="A14" s="1">
        <v>2.1</v>
      </c>
      <c r="B14" s="1">
        <v>1.1499999999999999</v>
      </c>
      <c r="C14" s="3">
        <f t="shared" si="0"/>
        <v>1.0723805294763609</v>
      </c>
      <c r="D14" s="3">
        <f t="shared" si="1"/>
        <v>2.251999111900358</v>
      </c>
      <c r="E14" s="3">
        <f t="shared" si="2"/>
        <v>4.41</v>
      </c>
      <c r="H14" s="3">
        <f>($E$19*A14-C14)^2</f>
        <v>8.8372590076198841E-5</v>
      </c>
    </row>
    <row r="16" spans="1:8" x14ac:dyDescent="0.25">
      <c r="A16" s="3">
        <f>AVERAGE(A10:A14)</f>
        <v>1.56</v>
      </c>
      <c r="B16" s="3">
        <f t="shared" ref="B16:E16" si="3">AVERAGE(B10:B14)</f>
        <v>0.65599999999999992</v>
      </c>
      <c r="C16" s="3">
        <f t="shared" si="3"/>
        <v>0.78954346697055511</v>
      </c>
      <c r="D16" s="7">
        <f t="shared" si="3"/>
        <v>1.2958230672034257</v>
      </c>
      <c r="E16" s="7">
        <f t="shared" si="3"/>
        <v>2.56</v>
      </c>
    </row>
    <row r="17" spans="1:9" x14ac:dyDescent="0.25">
      <c r="G17" s="3" t="s">
        <v>17</v>
      </c>
      <c r="H17" s="3">
        <f>SUM(H10:H14)/4</f>
        <v>9.8915284915297366E-5</v>
      </c>
    </row>
    <row r="18" spans="1:9" x14ac:dyDescent="0.25">
      <c r="G18" s="3" t="s">
        <v>20</v>
      </c>
      <c r="H18" s="3">
        <f>H17/5/E16</f>
        <v>7.7277566340076055E-6</v>
      </c>
    </row>
    <row r="19" spans="1:9" x14ac:dyDescent="0.25">
      <c r="C19" s="5" t="s">
        <v>9</v>
      </c>
      <c r="D19" s="5"/>
      <c r="E19" s="5">
        <f>D16/E16</f>
        <v>0.50618088562633812</v>
      </c>
      <c r="G19" s="3" t="s">
        <v>21</v>
      </c>
      <c r="H19" s="3">
        <f>SQRT(H18)</f>
        <v>2.7798842842837192E-3</v>
      </c>
    </row>
    <row r="21" spans="1:9" x14ac:dyDescent="0.25">
      <c r="D21" s="6" t="s">
        <v>85</v>
      </c>
      <c r="E21" s="5">
        <f>4*PI()^2*B3*E19^2</f>
        <v>9.9614527276547005</v>
      </c>
      <c r="F21" s="3" t="s">
        <v>15</v>
      </c>
      <c r="G21" s="2" t="s">
        <v>86</v>
      </c>
      <c r="H21" s="3">
        <f>8*PI()^2*B3*E19*H19</f>
        <v>0.10941419035204124</v>
      </c>
      <c r="I21" s="8">
        <f>H21/E21</f>
        <v>1.0983758427953856E-2</v>
      </c>
    </row>
    <row r="23" spans="1:9" x14ac:dyDescent="0.25">
      <c r="A23" t="s">
        <v>108</v>
      </c>
    </row>
    <row r="24" spans="1:9" x14ac:dyDescent="0.25">
      <c r="A24" t="s">
        <v>24</v>
      </c>
    </row>
    <row r="25" spans="1:9" x14ac:dyDescent="0.25">
      <c r="A25" t="s">
        <v>25</v>
      </c>
    </row>
    <row r="26" spans="1:9" x14ac:dyDescent="0.25">
      <c r="A26" t="s">
        <v>109</v>
      </c>
    </row>
    <row r="27" spans="1:9" x14ac:dyDescent="0.25">
      <c r="A27" t="s">
        <v>110</v>
      </c>
    </row>
    <row r="28" spans="1:9" x14ac:dyDescent="0.25">
      <c r="A28" t="s">
        <v>28</v>
      </c>
    </row>
    <row r="29" spans="1:9" x14ac:dyDescent="0.25">
      <c r="A29" t="s">
        <v>111</v>
      </c>
      <c r="C29" s="3" t="s">
        <v>87</v>
      </c>
    </row>
    <row r="30" spans="1:9" x14ac:dyDescent="0.25">
      <c r="A30" t="s">
        <v>112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D35" sqref="D35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24</v>
      </c>
    </row>
    <row r="2" spans="1:8" x14ac:dyDescent="0.25">
      <c r="A2" s="4" t="s">
        <v>11</v>
      </c>
      <c r="B2" s="4">
        <f>B1/180*PI()</f>
        <v>0.41887902047863906</v>
      </c>
    </row>
    <row r="3" spans="1:8" x14ac:dyDescent="0.25">
      <c r="A3" s="4" t="s">
        <v>12</v>
      </c>
      <c r="B3" s="4">
        <f>SIN(B2)</f>
        <v>0.40673664307580015</v>
      </c>
    </row>
    <row r="4" spans="1:8" x14ac:dyDescent="0.25">
      <c r="A4" s="4" t="s">
        <v>13</v>
      </c>
      <c r="B4" s="4">
        <f>COS(B2)</f>
        <v>0.91354545764260087</v>
      </c>
    </row>
    <row r="5" spans="1:8" x14ac:dyDescent="0.25">
      <c r="A5" s="3" t="s">
        <v>14</v>
      </c>
      <c r="B5" s="3">
        <v>9.81</v>
      </c>
      <c r="C5" s="3" t="s">
        <v>15</v>
      </c>
    </row>
    <row r="8" spans="1:8" x14ac:dyDescent="0.25">
      <c r="G8" s="3" t="s">
        <v>19</v>
      </c>
    </row>
    <row r="9" spans="1:8" x14ac:dyDescent="0.25">
      <c r="A9" s="3" t="s">
        <v>2</v>
      </c>
      <c r="C9" s="3" t="s">
        <v>4</v>
      </c>
      <c r="D9" s="3" t="s">
        <v>5</v>
      </c>
      <c r="E9" s="3" t="s">
        <v>6</v>
      </c>
      <c r="H9" s="3" t="s">
        <v>16</v>
      </c>
    </row>
    <row r="10" spans="1:8" x14ac:dyDescent="0.25">
      <c r="A10" s="3" t="s">
        <v>52</v>
      </c>
      <c r="B10" s="3" t="s">
        <v>1</v>
      </c>
      <c r="C10" s="5" t="s">
        <v>3</v>
      </c>
      <c r="D10" s="3" t="s">
        <v>53</v>
      </c>
      <c r="E10" s="3" t="s">
        <v>54</v>
      </c>
    </row>
    <row r="11" spans="1:8" x14ac:dyDescent="0.25">
      <c r="A11" s="1">
        <v>0.8</v>
      </c>
      <c r="B11" s="1">
        <v>7.0000000000000007E-2</v>
      </c>
      <c r="C11" s="3">
        <f>SQRT(B11)</f>
        <v>0.26457513110645908</v>
      </c>
      <c r="D11" s="3">
        <f>A11*C11</f>
        <v>0.21166010488516729</v>
      </c>
      <c r="E11" s="3">
        <f>A11^2</f>
        <v>0.64000000000000012</v>
      </c>
      <c r="H11" s="3">
        <f>($E$20*A11-C11)^2</f>
        <v>3.7959842618528213E-6</v>
      </c>
    </row>
    <row r="12" spans="1:8" x14ac:dyDescent="0.25">
      <c r="A12" s="1">
        <v>1.2</v>
      </c>
      <c r="B12" s="1">
        <v>0.15</v>
      </c>
      <c r="C12" s="3">
        <f t="shared" ref="C12:C15" si="0">SQRT(B12)</f>
        <v>0.3872983346207417</v>
      </c>
      <c r="D12" s="3">
        <f t="shared" ref="D12:D15" si="1">A12*C12</f>
        <v>0.46475800154489</v>
      </c>
      <c r="E12" s="3">
        <f t="shared" ref="E12:E15" si="2">A12^2</f>
        <v>1.44</v>
      </c>
      <c r="H12" s="3">
        <f>($E$20*A12-C12)^2</f>
        <v>4.4114426025662961E-5</v>
      </c>
    </row>
    <row r="13" spans="1:8" x14ac:dyDescent="0.25">
      <c r="A13" s="1">
        <v>1.8</v>
      </c>
      <c r="B13" s="1">
        <v>0.36</v>
      </c>
      <c r="C13" s="3">
        <f t="shared" si="0"/>
        <v>0.6</v>
      </c>
      <c r="D13" s="3">
        <f t="shared" si="1"/>
        <v>1.08</v>
      </c>
      <c r="E13" s="3">
        <f t="shared" si="2"/>
        <v>3.24</v>
      </c>
      <c r="H13" s="3">
        <f>($E$20*A13-C13)^2</f>
        <v>8.2622542813798924E-5</v>
      </c>
    </row>
    <row r="14" spans="1:8" x14ac:dyDescent="0.25">
      <c r="A14" s="1">
        <v>2.2000000000000002</v>
      </c>
      <c r="B14" s="1">
        <v>0.52</v>
      </c>
      <c r="C14" s="3">
        <f t="shared" si="0"/>
        <v>0.72111025509279791</v>
      </c>
      <c r="D14" s="3">
        <f t="shared" si="1"/>
        <v>1.5864425612041555</v>
      </c>
      <c r="E14" s="3">
        <f t="shared" si="2"/>
        <v>4.8400000000000007</v>
      </c>
      <c r="H14" s="3">
        <f>($E$20*A14-C14)^2</f>
        <v>1.2397750235676528E-6</v>
      </c>
    </row>
    <row r="15" spans="1:8" x14ac:dyDescent="0.25">
      <c r="A15" s="1">
        <v>2.8</v>
      </c>
      <c r="B15" s="1">
        <v>0.84</v>
      </c>
      <c r="C15" s="3">
        <f t="shared" si="0"/>
        <v>0.91651513899116799</v>
      </c>
      <c r="D15" s="3">
        <f t="shared" si="1"/>
        <v>2.5662423891752701</v>
      </c>
      <c r="E15" s="3">
        <f t="shared" si="2"/>
        <v>7.839999999999999</v>
      </c>
      <c r="H15" s="3">
        <f>($E$20*A15-C15)^2</f>
        <v>7.1752721431336965E-6</v>
      </c>
    </row>
    <row r="17" spans="1:9" x14ac:dyDescent="0.25">
      <c r="A17" s="3">
        <f>AVERAGE(A11:A15)</f>
        <v>1.7600000000000002</v>
      </c>
      <c r="B17" s="3">
        <f t="shared" ref="B17:E17" si="3">AVERAGE(B11:B15)</f>
        <v>0.38800000000000001</v>
      </c>
      <c r="C17" s="3">
        <f t="shared" si="3"/>
        <v>0.5778997719622333</v>
      </c>
      <c r="D17" s="7">
        <f t="shared" si="3"/>
        <v>1.1818206113618968</v>
      </c>
      <c r="E17" s="7">
        <f t="shared" si="3"/>
        <v>3.6</v>
      </c>
    </row>
    <row r="18" spans="1:9" x14ac:dyDescent="0.25">
      <c r="G18" s="3" t="s">
        <v>17</v>
      </c>
      <c r="H18" s="3">
        <f>SUM(H11:H15)/4</f>
        <v>3.4737000067004009E-5</v>
      </c>
    </row>
    <row r="19" spans="1:9" x14ac:dyDescent="0.25">
      <c r="G19" s="3" t="s">
        <v>20</v>
      </c>
      <c r="H19" s="3">
        <f>H18/5/E17</f>
        <v>1.9298333370557782E-6</v>
      </c>
    </row>
    <row r="20" spans="1:9" x14ac:dyDescent="0.25">
      <c r="C20" s="5" t="s">
        <v>9</v>
      </c>
      <c r="D20" s="5"/>
      <c r="E20" s="5">
        <f>D17/E17</f>
        <v>0.3282835031560824</v>
      </c>
      <c r="G20" s="3" t="s">
        <v>21</v>
      </c>
      <c r="H20" s="3">
        <f>SQRT(H19)</f>
        <v>1.3891844143438185E-3</v>
      </c>
    </row>
    <row r="22" spans="1:9" x14ac:dyDescent="0.25">
      <c r="D22" s="6" t="s">
        <v>18</v>
      </c>
      <c r="E22" s="5">
        <f>(1/2/B5/E20^2-B3)/B4</f>
        <v>7.2464819328850433E-2</v>
      </c>
      <c r="G22" s="2" t="s">
        <v>22</v>
      </c>
      <c r="H22" s="3">
        <f>H20/B4/B5/E20^3</f>
        <v>4.3814065655766845E-3</v>
      </c>
      <c r="I22" s="8">
        <f>H22/E22</f>
        <v>6.0462533490817857E-2</v>
      </c>
    </row>
    <row r="24" spans="1:9" x14ac:dyDescent="0.25">
      <c r="A24" t="s">
        <v>55</v>
      </c>
    </row>
    <row r="25" spans="1:9" x14ac:dyDescent="0.25">
      <c r="A25" t="s">
        <v>24</v>
      </c>
    </row>
    <row r="26" spans="1:9" x14ac:dyDescent="0.25">
      <c r="A26" t="s">
        <v>25</v>
      </c>
    </row>
    <row r="27" spans="1:9" x14ac:dyDescent="0.25">
      <c r="A27" t="s">
        <v>56</v>
      </c>
    </row>
    <row r="28" spans="1:9" x14ac:dyDescent="0.25">
      <c r="A28" t="s">
        <v>59</v>
      </c>
    </row>
    <row r="29" spans="1:9" x14ac:dyDescent="0.25">
      <c r="A29" t="s">
        <v>28</v>
      </c>
    </row>
    <row r="30" spans="1:9" x14ac:dyDescent="0.25">
      <c r="A30" t="s">
        <v>60</v>
      </c>
    </row>
    <row r="31" spans="1:9" x14ac:dyDescent="0.25">
      <c r="A31" t="s">
        <v>61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38" sqref="B38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14</v>
      </c>
    </row>
    <row r="2" spans="1:8" x14ac:dyDescent="0.25">
      <c r="A2" s="4" t="s">
        <v>11</v>
      </c>
      <c r="B2" s="4">
        <f>B1/180*PI()</f>
        <v>0.24434609527920614</v>
      </c>
    </row>
    <row r="3" spans="1:8" x14ac:dyDescent="0.25">
      <c r="A3" s="4" t="s">
        <v>12</v>
      </c>
      <c r="B3" s="4">
        <f>SIN(B2)</f>
        <v>0.24192189559966773</v>
      </c>
    </row>
    <row r="4" spans="1:8" x14ac:dyDescent="0.25">
      <c r="A4" s="4" t="s">
        <v>13</v>
      </c>
      <c r="B4" s="4">
        <f>COS(B2)</f>
        <v>0.97029572627599647</v>
      </c>
    </row>
    <row r="5" spans="1:8" x14ac:dyDescent="0.25">
      <c r="A5" s="3" t="s">
        <v>14</v>
      </c>
      <c r="B5" s="3">
        <v>9.81</v>
      </c>
      <c r="C5" s="3" t="s">
        <v>15</v>
      </c>
    </row>
    <row r="8" spans="1:8" x14ac:dyDescent="0.25">
      <c r="G8" s="3" t="s">
        <v>19</v>
      </c>
    </row>
    <row r="9" spans="1:8" x14ac:dyDescent="0.25">
      <c r="A9" s="3" t="s">
        <v>2</v>
      </c>
      <c r="C9" s="3" t="s">
        <v>4</v>
      </c>
      <c r="D9" s="3" t="s">
        <v>5</v>
      </c>
      <c r="E9" s="3" t="s">
        <v>6</v>
      </c>
      <c r="H9" s="3" t="s">
        <v>16</v>
      </c>
    </row>
    <row r="10" spans="1:8" x14ac:dyDescent="0.25">
      <c r="A10" s="3" t="s">
        <v>0</v>
      </c>
      <c r="B10" s="3" t="s">
        <v>1</v>
      </c>
      <c r="C10" s="5" t="s">
        <v>3</v>
      </c>
      <c r="D10" s="3" t="s">
        <v>7</v>
      </c>
      <c r="E10" s="3" t="s">
        <v>8</v>
      </c>
    </row>
    <row r="11" spans="1:8" x14ac:dyDescent="0.25">
      <c r="A11" s="1">
        <v>0.6</v>
      </c>
      <c r="B11" s="1">
        <v>0.18</v>
      </c>
      <c r="C11" s="3">
        <f>SQRT(B11)</f>
        <v>0.42426406871192851</v>
      </c>
      <c r="D11" s="3">
        <f>A11*C11</f>
        <v>0.2545584412271571</v>
      </c>
      <c r="E11" s="3">
        <f>A11^2</f>
        <v>0.36</v>
      </c>
      <c r="H11" s="3">
        <f>($E$20*A11-C11)^2</f>
        <v>8.5639613304281761E-5</v>
      </c>
    </row>
    <row r="12" spans="1:8" x14ac:dyDescent="0.25">
      <c r="A12" s="1">
        <v>1</v>
      </c>
      <c r="B12" s="1">
        <v>0.47</v>
      </c>
      <c r="C12" s="3">
        <f t="shared" ref="C12:C15" si="0">SQRT(B12)</f>
        <v>0.68556546004010444</v>
      </c>
      <c r="D12" s="3">
        <f t="shared" ref="D12:D15" si="1">A12*C12</f>
        <v>0.68556546004010444</v>
      </c>
      <c r="E12" s="3">
        <f t="shared" ref="E12:E15" si="2">A12^2</f>
        <v>1</v>
      </c>
      <c r="H12" s="3">
        <f>($E$20*A12-C12)^2</f>
        <v>1.3664063007536623E-3</v>
      </c>
    </row>
    <row r="13" spans="1:8" x14ac:dyDescent="0.25">
      <c r="A13" s="1">
        <v>1.6</v>
      </c>
      <c r="B13" s="1">
        <v>1.38</v>
      </c>
      <c r="C13" s="3">
        <f t="shared" si="0"/>
        <v>1.1747340124470731</v>
      </c>
      <c r="D13" s="3">
        <f t="shared" si="1"/>
        <v>1.879574419915317</v>
      </c>
      <c r="E13" s="3">
        <f t="shared" si="2"/>
        <v>2.5600000000000005</v>
      </c>
      <c r="H13" s="3">
        <f>($E$20*A13-C13)^2</f>
        <v>3.4914353613776309E-4</v>
      </c>
    </row>
    <row r="14" spans="1:8" x14ac:dyDescent="0.25">
      <c r="A14" s="1">
        <v>1.9</v>
      </c>
      <c r="B14" s="1">
        <v>1.85</v>
      </c>
      <c r="C14" s="3">
        <f t="shared" si="0"/>
        <v>1.3601470508735443</v>
      </c>
      <c r="D14" s="3">
        <f t="shared" si="1"/>
        <v>2.5842793966597339</v>
      </c>
      <c r="E14" s="3">
        <f t="shared" si="2"/>
        <v>3.61</v>
      </c>
      <c r="H14" s="3">
        <f>($E$20*A14-C14)^2</f>
        <v>1.6029323965004719E-4</v>
      </c>
    </row>
    <row r="15" spans="1:8" x14ac:dyDescent="0.25">
      <c r="A15" s="1">
        <v>2.2000000000000002</v>
      </c>
      <c r="B15" s="1">
        <v>2.58</v>
      </c>
      <c r="C15" s="3">
        <f t="shared" si="0"/>
        <v>1.606237840420901</v>
      </c>
      <c r="D15" s="3">
        <f t="shared" si="1"/>
        <v>3.5337232489259827</v>
      </c>
      <c r="E15" s="3">
        <f t="shared" si="2"/>
        <v>4.8400000000000007</v>
      </c>
      <c r="H15" s="3">
        <f>($E$20*A15-C15)^2</f>
        <v>2.7792140304715775E-4</v>
      </c>
    </row>
    <row r="17" spans="1:9" x14ac:dyDescent="0.25">
      <c r="A17" s="3">
        <f>AVERAGE(A11:A15)</f>
        <v>1.46</v>
      </c>
      <c r="B17" s="3">
        <f t="shared" ref="B17:E17" si="3">AVERAGE(B11:B15)</f>
        <v>1.292</v>
      </c>
      <c r="C17" s="3">
        <f t="shared" si="3"/>
        <v>1.0501896864987104</v>
      </c>
      <c r="D17" s="7">
        <f t="shared" si="3"/>
        <v>1.787540193353659</v>
      </c>
      <c r="E17" s="7">
        <f t="shared" si="3"/>
        <v>2.4740000000000002</v>
      </c>
    </row>
    <row r="18" spans="1:9" x14ac:dyDescent="0.25">
      <c r="G18" s="3" t="s">
        <v>17</v>
      </c>
      <c r="H18" s="3">
        <f>SUM(H11:H15)/4</f>
        <v>5.5985102322322802E-4</v>
      </c>
    </row>
    <row r="19" spans="1:9" x14ac:dyDescent="0.25">
      <c r="G19" s="3" t="s">
        <v>20</v>
      </c>
      <c r="H19" s="3">
        <f>H18/5/E17</f>
        <v>4.525877309807825E-5</v>
      </c>
    </row>
    <row r="20" spans="1:9" x14ac:dyDescent="0.25">
      <c r="C20" s="5" t="s">
        <v>9</v>
      </c>
      <c r="D20" s="5"/>
      <c r="E20" s="5">
        <f>D17/E17</f>
        <v>0.72253039343316849</v>
      </c>
      <c r="G20" s="3" t="s">
        <v>21</v>
      </c>
      <c r="H20" s="3">
        <f>SQRT(H19)</f>
        <v>6.727464091177169E-3</v>
      </c>
    </row>
    <row r="22" spans="1:9" x14ac:dyDescent="0.25">
      <c r="D22" s="6" t="s">
        <v>18</v>
      </c>
      <c r="E22" s="5">
        <f>(B3-E20^2*2/B5)/B4</f>
        <v>0.13963747892395251</v>
      </c>
      <c r="G22" s="2" t="s">
        <v>22</v>
      </c>
      <c r="H22" s="3">
        <f>4*E20/B5/B4*H20</f>
        <v>2.042651956280023E-3</v>
      </c>
      <c r="I22" s="8">
        <f>H22/E22</f>
        <v>1.4628250037316019E-2</v>
      </c>
    </row>
    <row r="24" spans="1:9" x14ac:dyDescent="0.25">
      <c r="A24" t="s">
        <v>42</v>
      </c>
    </row>
    <row r="25" spans="1:9" x14ac:dyDescent="0.25">
      <c r="A25" t="s">
        <v>24</v>
      </c>
    </row>
    <row r="26" spans="1:9" x14ac:dyDescent="0.25">
      <c r="A26" t="s">
        <v>25</v>
      </c>
    </row>
    <row r="27" spans="1:9" x14ac:dyDescent="0.25">
      <c r="A27" t="s">
        <v>43</v>
      </c>
    </row>
    <row r="28" spans="1:9" x14ac:dyDescent="0.25">
      <c r="A28" t="s">
        <v>44</v>
      </c>
    </row>
    <row r="29" spans="1:9" x14ac:dyDescent="0.25">
      <c r="A29" t="s">
        <v>28</v>
      </c>
    </row>
    <row r="30" spans="1:9" x14ac:dyDescent="0.25">
      <c r="A30" t="s">
        <v>45</v>
      </c>
    </row>
    <row r="31" spans="1:9" x14ac:dyDescent="0.25">
      <c r="A31" t="s">
        <v>46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F36" sqref="F36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12</v>
      </c>
    </row>
    <row r="2" spans="1:8" x14ac:dyDescent="0.25">
      <c r="A2" s="4" t="s">
        <v>11</v>
      </c>
      <c r="B2" s="4">
        <f>B1/180*PI()</f>
        <v>0.20943951023931953</v>
      </c>
    </row>
    <row r="3" spans="1:8" x14ac:dyDescent="0.25">
      <c r="A3" s="4" t="s">
        <v>12</v>
      </c>
      <c r="B3" s="4">
        <f>SIN(B2)</f>
        <v>0.20791169081775931</v>
      </c>
    </row>
    <row r="4" spans="1:8" x14ac:dyDescent="0.25">
      <c r="A4" s="4" t="s">
        <v>13</v>
      </c>
      <c r="B4" s="4">
        <f>COS(B2)</f>
        <v>0.97814760073380569</v>
      </c>
    </row>
    <row r="5" spans="1:8" x14ac:dyDescent="0.25">
      <c r="A5" s="3" t="s">
        <v>14</v>
      </c>
      <c r="B5" s="3">
        <v>9.81</v>
      </c>
      <c r="C5" s="3" t="s">
        <v>15</v>
      </c>
    </row>
    <row r="8" spans="1:8" x14ac:dyDescent="0.25">
      <c r="G8" s="3" t="s">
        <v>19</v>
      </c>
    </row>
    <row r="9" spans="1:8" x14ac:dyDescent="0.25">
      <c r="A9" s="3" t="s">
        <v>2</v>
      </c>
      <c r="C9" s="3" t="s">
        <v>4</v>
      </c>
      <c r="D9" s="3" t="s">
        <v>5</v>
      </c>
      <c r="E9" s="3" t="s">
        <v>6</v>
      </c>
      <c r="H9" s="3" t="s">
        <v>16</v>
      </c>
    </row>
    <row r="10" spans="1:8" x14ac:dyDescent="0.25">
      <c r="A10" s="3" t="s">
        <v>0</v>
      </c>
      <c r="B10" s="3" t="s">
        <v>1</v>
      </c>
      <c r="C10" s="5" t="s">
        <v>3</v>
      </c>
      <c r="D10" s="3" t="s">
        <v>7</v>
      </c>
      <c r="E10" s="3" t="s">
        <v>8</v>
      </c>
    </row>
    <row r="11" spans="1:8" x14ac:dyDescent="0.25">
      <c r="A11" s="1">
        <v>0.5</v>
      </c>
      <c r="B11" s="1">
        <v>0.12</v>
      </c>
      <c r="C11" s="3">
        <f>SQRT(B11)</f>
        <v>0.34641016151377546</v>
      </c>
      <c r="D11" s="3">
        <f>A11*C11</f>
        <v>0.17320508075688773</v>
      </c>
      <c r="E11" s="3">
        <f>A11^2</f>
        <v>0.25</v>
      </c>
      <c r="H11" s="3">
        <f>($E$20*A11-C11)^2</f>
        <v>1.4639406923072306E-3</v>
      </c>
    </row>
    <row r="12" spans="1:8" x14ac:dyDescent="0.25">
      <c r="A12" s="1">
        <v>0.9</v>
      </c>
      <c r="B12" s="1">
        <v>0.46</v>
      </c>
      <c r="C12" s="3">
        <f t="shared" ref="C12:C15" si="0">SQRT(B12)</f>
        <v>0.67823299831252681</v>
      </c>
      <c r="D12" s="3">
        <f t="shared" ref="D12:D15" si="1">A12*C12</f>
        <v>0.61040969848127413</v>
      </c>
      <c r="E12" s="3">
        <f t="shared" ref="E12:E15" si="2">A12^2</f>
        <v>0.81</v>
      </c>
      <c r="H12" s="3">
        <f>($E$20*A12-C12)^2</f>
        <v>2.0095763384265169E-4</v>
      </c>
    </row>
    <row r="13" spans="1:8" x14ac:dyDescent="0.25">
      <c r="A13" s="1">
        <v>1.2</v>
      </c>
      <c r="B13" s="1">
        <v>0.86</v>
      </c>
      <c r="C13" s="3">
        <f t="shared" si="0"/>
        <v>0.92736184954957035</v>
      </c>
      <c r="D13" s="3">
        <f t="shared" si="1"/>
        <v>1.1128342194594845</v>
      </c>
      <c r="E13" s="3">
        <f t="shared" si="2"/>
        <v>1.44</v>
      </c>
      <c r="H13" s="3">
        <f>($E$20*A13-C13)^2</f>
        <v>1.7221793829973618E-5</v>
      </c>
    </row>
    <row r="14" spans="1:8" x14ac:dyDescent="0.25">
      <c r="A14" s="1">
        <v>1.5</v>
      </c>
      <c r="B14" s="1">
        <v>1.35</v>
      </c>
      <c r="C14" s="3">
        <f t="shared" si="0"/>
        <v>1.1618950038622251</v>
      </c>
      <c r="D14" s="3">
        <f t="shared" si="1"/>
        <v>1.7428425057933377</v>
      </c>
      <c r="E14" s="3">
        <f t="shared" si="2"/>
        <v>2.25</v>
      </c>
      <c r="H14" s="3">
        <f>($E$20*A14-C14)^2</f>
        <v>6.2095748641969117E-5</v>
      </c>
    </row>
    <row r="15" spans="1:8" x14ac:dyDescent="0.25">
      <c r="A15" s="1">
        <v>1.9</v>
      </c>
      <c r="B15" s="1">
        <v>2.16</v>
      </c>
      <c r="C15" s="3">
        <f t="shared" si="0"/>
        <v>1.4696938456699069</v>
      </c>
      <c r="D15" s="3">
        <f t="shared" si="1"/>
        <v>2.7924183067728232</v>
      </c>
      <c r="E15" s="3">
        <f t="shared" si="2"/>
        <v>3.61</v>
      </c>
      <c r="H15" s="3">
        <f>($E$20*A15-C15)^2</f>
        <v>6.3069262106034226E-5</v>
      </c>
    </row>
    <row r="17" spans="1:9" x14ac:dyDescent="0.25">
      <c r="A17" s="3">
        <f>AVERAGE(A11:A15)</f>
        <v>1.2</v>
      </c>
      <c r="B17" s="3">
        <f t="shared" ref="B17:E17" si="3">AVERAGE(B11:B15)</f>
        <v>0.99</v>
      </c>
      <c r="C17" s="3">
        <f t="shared" si="3"/>
        <v>0.91671877178160099</v>
      </c>
      <c r="D17" s="7">
        <f t="shared" si="3"/>
        <v>1.2863419622527617</v>
      </c>
      <c r="E17" s="7">
        <f t="shared" si="3"/>
        <v>1.6719999999999999</v>
      </c>
    </row>
    <row r="18" spans="1:9" x14ac:dyDescent="0.25">
      <c r="G18" s="3" t="s">
        <v>17</v>
      </c>
      <c r="H18" s="3">
        <f>SUM(H11:H15)/4</f>
        <v>4.5182128268196473E-4</v>
      </c>
    </row>
    <row r="19" spans="1:9" x14ac:dyDescent="0.25">
      <c r="G19" s="3" t="s">
        <v>20</v>
      </c>
      <c r="H19" s="3">
        <f>H18/5/E17</f>
        <v>5.4045607976311577E-5</v>
      </c>
    </row>
    <row r="20" spans="1:9" x14ac:dyDescent="0.25">
      <c r="C20" s="5" t="s">
        <v>9</v>
      </c>
      <c r="D20" s="5"/>
      <c r="E20" s="5">
        <f>D17/E17</f>
        <v>0.7693432788593072</v>
      </c>
      <c r="G20" s="3" t="s">
        <v>21</v>
      </c>
      <c r="H20" s="3">
        <f>SQRT(H19)</f>
        <v>7.3515718031120104E-3</v>
      </c>
    </row>
    <row r="22" spans="1:9" x14ac:dyDescent="0.25">
      <c r="D22" s="6" t="s">
        <v>18</v>
      </c>
      <c r="E22" s="5">
        <f>(B3-E20^2*2/B5)/B4</f>
        <v>8.9190152927203836E-2</v>
      </c>
      <c r="G22" s="2" t="s">
        <v>22</v>
      </c>
      <c r="H22" s="3">
        <f>4*E20/B5/B4*H20</f>
        <v>2.3576913892315917E-3</v>
      </c>
      <c r="I22" s="8">
        <f>H22/E22</f>
        <v>2.6434435998286911E-2</v>
      </c>
    </row>
    <row r="24" spans="1:9" x14ac:dyDescent="0.25">
      <c r="A24" t="s">
        <v>47</v>
      </c>
    </row>
    <row r="25" spans="1:9" x14ac:dyDescent="0.25">
      <c r="A25" t="s">
        <v>24</v>
      </c>
    </row>
    <row r="26" spans="1:9" x14ac:dyDescent="0.25">
      <c r="A26" t="s">
        <v>25</v>
      </c>
    </row>
    <row r="27" spans="1:9" x14ac:dyDescent="0.25">
      <c r="A27" t="s">
        <v>48</v>
      </c>
    </row>
    <row r="28" spans="1:9" x14ac:dyDescent="0.25">
      <c r="A28" t="s">
        <v>49</v>
      </c>
    </row>
    <row r="29" spans="1:9" x14ac:dyDescent="0.25">
      <c r="A29" t="s">
        <v>28</v>
      </c>
    </row>
    <row r="30" spans="1:9" x14ac:dyDescent="0.25">
      <c r="A30" t="s">
        <v>50</v>
      </c>
    </row>
    <row r="31" spans="1:9" x14ac:dyDescent="0.25">
      <c r="A31" t="s">
        <v>51</v>
      </c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B2" sqref="B2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19</v>
      </c>
    </row>
    <row r="2" spans="1:8" x14ac:dyDescent="0.25">
      <c r="A2" s="4" t="s">
        <v>11</v>
      </c>
      <c r="B2" s="4">
        <f>B1/180*PI()</f>
        <v>0.33161255787892263</v>
      </c>
    </row>
    <row r="3" spans="1:8" x14ac:dyDescent="0.25">
      <c r="A3" s="4" t="s">
        <v>12</v>
      </c>
      <c r="B3" s="4">
        <f>SIN(B2)</f>
        <v>0.3255681544571567</v>
      </c>
    </row>
    <row r="4" spans="1:8" x14ac:dyDescent="0.25">
      <c r="A4" s="4" t="s">
        <v>13</v>
      </c>
      <c r="B4" s="4">
        <f>COS(B2)</f>
        <v>0.94551857559931685</v>
      </c>
    </row>
    <row r="5" spans="1:8" x14ac:dyDescent="0.25">
      <c r="A5" s="3" t="s">
        <v>14</v>
      </c>
      <c r="B5" s="3">
        <v>9.81</v>
      </c>
      <c r="C5" s="3" t="s">
        <v>15</v>
      </c>
    </row>
    <row r="8" spans="1:8" x14ac:dyDescent="0.25">
      <c r="G8" s="3" t="s">
        <v>19</v>
      </c>
    </row>
    <row r="9" spans="1:8" x14ac:dyDescent="0.25">
      <c r="A9" s="3" t="s">
        <v>2</v>
      </c>
      <c r="C9" s="3" t="s">
        <v>4</v>
      </c>
      <c r="D9" s="3" t="s">
        <v>5</v>
      </c>
      <c r="E9" s="3" t="s">
        <v>6</v>
      </c>
      <c r="H9" s="3" t="s">
        <v>16</v>
      </c>
    </row>
    <row r="10" spans="1:8" x14ac:dyDescent="0.25">
      <c r="A10" s="3" t="s">
        <v>0</v>
      </c>
      <c r="B10" s="3" t="s">
        <v>1</v>
      </c>
      <c r="C10" s="5" t="s">
        <v>3</v>
      </c>
      <c r="D10" s="3" t="s">
        <v>7</v>
      </c>
      <c r="E10" s="3" t="s">
        <v>8</v>
      </c>
    </row>
    <row r="11" spans="1:8" x14ac:dyDescent="0.25">
      <c r="A11" s="1">
        <v>0.4</v>
      </c>
      <c r="B11" s="1">
        <v>0.16</v>
      </c>
      <c r="C11" s="3">
        <f>SQRT(B11)</f>
        <v>0.4</v>
      </c>
      <c r="D11" s="3">
        <f>A11*C11</f>
        <v>0.16000000000000003</v>
      </c>
      <c r="E11" s="3">
        <f>A11^2</f>
        <v>0.16000000000000003</v>
      </c>
      <c r="H11" s="3">
        <f>($E$20*A11-C11)^2</f>
        <v>3.7009616797981689E-4</v>
      </c>
    </row>
    <row r="12" spans="1:8" x14ac:dyDescent="0.25">
      <c r="A12" s="1">
        <v>0.8</v>
      </c>
      <c r="B12" s="1">
        <v>0.75</v>
      </c>
      <c r="C12" s="3">
        <f t="shared" ref="C12:C15" si="0">SQRT(B12)</f>
        <v>0.8660254037844386</v>
      </c>
      <c r="D12" s="3">
        <f t="shared" ref="D12:D15" si="1">A12*C12</f>
        <v>0.69282032302755092</v>
      </c>
      <c r="E12" s="3">
        <f t="shared" ref="E12:E15" si="2">A12^2</f>
        <v>0.64000000000000012</v>
      </c>
      <c r="H12" s="3">
        <f>($E$20*A12-C12)^2</f>
        <v>7.589824685662501E-4</v>
      </c>
    </row>
    <row r="13" spans="1:8" x14ac:dyDescent="0.25">
      <c r="A13" s="1">
        <v>1.1000000000000001</v>
      </c>
      <c r="B13" s="1">
        <v>1.33</v>
      </c>
      <c r="C13" s="3">
        <f t="shared" si="0"/>
        <v>1.1532562594670797</v>
      </c>
      <c r="D13" s="3">
        <f t="shared" si="1"/>
        <v>1.2685818854137878</v>
      </c>
      <c r="E13" s="3">
        <f t="shared" si="2"/>
        <v>1.2100000000000002</v>
      </c>
      <c r="H13" s="3">
        <f>($E$20*A13-C13)^2</f>
        <v>1.2395989207584427E-7</v>
      </c>
    </row>
    <row r="14" spans="1:8" x14ac:dyDescent="0.25">
      <c r="A14" s="1">
        <v>1.5</v>
      </c>
      <c r="B14" s="1">
        <v>2.44</v>
      </c>
      <c r="C14" s="3">
        <f t="shared" si="0"/>
        <v>1.5620499351813308</v>
      </c>
      <c r="D14" s="3">
        <f t="shared" si="1"/>
        <v>2.3430749027719964</v>
      </c>
      <c r="E14" s="3">
        <f t="shared" si="2"/>
        <v>2.25</v>
      </c>
      <c r="H14" s="3">
        <f>($E$20*A14-C14)^2</f>
        <v>1.0185105906153284E-4</v>
      </c>
    </row>
    <row r="15" spans="1:8" x14ac:dyDescent="0.25">
      <c r="A15" s="1">
        <v>1.8</v>
      </c>
      <c r="B15" s="1">
        <v>3.56</v>
      </c>
      <c r="C15" s="3">
        <f t="shared" si="0"/>
        <v>1.8867962264113207</v>
      </c>
      <c r="D15" s="3">
        <f t="shared" si="1"/>
        <v>3.3962332075403774</v>
      </c>
      <c r="E15" s="3">
        <f t="shared" si="2"/>
        <v>3.24</v>
      </c>
      <c r="H15" s="3">
        <f>($E$20*A15-C15)^2</f>
        <v>5.0963022059105818E-8</v>
      </c>
    </row>
    <row r="17" spans="1:9" x14ac:dyDescent="0.25">
      <c r="A17" s="3">
        <f>AVERAGE(A11:A15)</f>
        <v>1.1200000000000001</v>
      </c>
      <c r="B17" s="3">
        <f t="shared" ref="B17:E17" si="3">AVERAGE(B11:B15)</f>
        <v>1.6480000000000001</v>
      </c>
      <c r="C17" s="3">
        <f t="shared" si="3"/>
        <v>1.1736255649688339</v>
      </c>
      <c r="D17" s="7">
        <f t="shared" si="3"/>
        <v>1.5721420637507424</v>
      </c>
      <c r="E17" s="7">
        <f t="shared" si="3"/>
        <v>1.5</v>
      </c>
    </row>
    <row r="18" spans="1:9" x14ac:dyDescent="0.25">
      <c r="G18" s="3" t="s">
        <v>17</v>
      </c>
      <c r="H18" s="3">
        <f>SUM(H11:H15)/4</f>
        <v>3.0777615463043373E-4</v>
      </c>
    </row>
    <row r="19" spans="1:9" x14ac:dyDescent="0.25">
      <c r="G19" s="3" t="s">
        <v>20</v>
      </c>
      <c r="H19" s="3">
        <f>H18/5/E17</f>
        <v>4.1036820617391163E-5</v>
      </c>
    </row>
    <row r="20" spans="1:9" x14ac:dyDescent="0.25">
      <c r="C20" s="5" t="s">
        <v>9</v>
      </c>
      <c r="D20" s="5"/>
      <c r="E20" s="5">
        <f>D17/E17</f>
        <v>1.0480947091671615</v>
      </c>
      <c r="G20" s="3" t="s">
        <v>21</v>
      </c>
      <c r="H20" s="3">
        <f>SQRT(H19)</f>
        <v>6.405998799359173E-3</v>
      </c>
    </row>
    <row r="22" spans="1:9" x14ac:dyDescent="0.25">
      <c r="D22" s="6" t="s">
        <v>18</v>
      </c>
      <c r="E22" s="5">
        <f>(B3-E20^2*2/B5)/B4</f>
        <v>0.10746747407735373</v>
      </c>
      <c r="G22" s="2" t="s">
        <v>22</v>
      </c>
      <c r="H22" s="3">
        <f>4*E20/B5/B4*H20</f>
        <v>2.8953982004466254E-3</v>
      </c>
      <c r="I22" s="8">
        <f>H22/E22</f>
        <v>2.6942088527758215E-2</v>
      </c>
    </row>
    <row r="24" spans="1:9" x14ac:dyDescent="0.25">
      <c r="A24" t="s">
        <v>36</v>
      </c>
    </row>
    <row r="25" spans="1:9" x14ac:dyDescent="0.25">
      <c r="A25" t="s">
        <v>24</v>
      </c>
    </row>
    <row r="26" spans="1:9" x14ac:dyDescent="0.25">
      <c r="A26" t="s">
        <v>25</v>
      </c>
    </row>
    <row r="27" spans="1:9" x14ac:dyDescent="0.25">
      <c r="A27" t="s">
        <v>37</v>
      </c>
    </row>
    <row r="28" spans="1:9" x14ac:dyDescent="0.25">
      <c r="A28" t="s">
        <v>38</v>
      </c>
    </row>
    <row r="29" spans="1:9" x14ac:dyDescent="0.25">
      <c r="A29" t="s">
        <v>39</v>
      </c>
    </row>
    <row r="30" spans="1:9" x14ac:dyDescent="0.25">
      <c r="A30" t="s">
        <v>28</v>
      </c>
    </row>
    <row r="31" spans="1:9" x14ac:dyDescent="0.25">
      <c r="A31" t="s">
        <v>40</v>
      </c>
    </row>
    <row r="32" spans="1:9" x14ac:dyDescent="0.25">
      <c r="A32" t="s">
        <v>41</v>
      </c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E38" sqref="E38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16</v>
      </c>
    </row>
    <row r="2" spans="1:8" x14ac:dyDescent="0.25">
      <c r="A2" s="4" t="s">
        <v>11</v>
      </c>
      <c r="B2" s="4">
        <f>B1/180*PI()</f>
        <v>0.27925268031909273</v>
      </c>
    </row>
    <row r="3" spans="1:8" x14ac:dyDescent="0.25">
      <c r="A3" s="4" t="s">
        <v>12</v>
      </c>
      <c r="B3" s="4">
        <f>SIN(B2)</f>
        <v>0.27563735581699916</v>
      </c>
    </row>
    <row r="4" spans="1:8" x14ac:dyDescent="0.25">
      <c r="A4" s="4" t="s">
        <v>13</v>
      </c>
      <c r="B4" s="4">
        <f>COS(B2)</f>
        <v>0.96126169593831889</v>
      </c>
    </row>
    <row r="5" spans="1:8" x14ac:dyDescent="0.25">
      <c r="A5" s="3" t="s">
        <v>14</v>
      </c>
      <c r="B5" s="3">
        <v>9.81</v>
      </c>
      <c r="C5" s="3" t="s">
        <v>15</v>
      </c>
    </row>
    <row r="8" spans="1:8" x14ac:dyDescent="0.25">
      <c r="G8" s="3" t="s">
        <v>19</v>
      </c>
    </row>
    <row r="9" spans="1:8" x14ac:dyDescent="0.25">
      <c r="A9" s="3" t="s">
        <v>2</v>
      </c>
      <c r="C9" s="3" t="s">
        <v>4</v>
      </c>
      <c r="D9" s="3" t="s">
        <v>5</v>
      </c>
      <c r="E9" s="3" t="s">
        <v>6</v>
      </c>
      <c r="H9" s="3" t="s">
        <v>16</v>
      </c>
    </row>
    <row r="10" spans="1:8" x14ac:dyDescent="0.25">
      <c r="A10" s="3" t="s">
        <v>0</v>
      </c>
      <c r="B10" s="3" t="s">
        <v>1</v>
      </c>
      <c r="C10" s="5" t="s">
        <v>3</v>
      </c>
      <c r="D10" s="3" t="s">
        <v>7</v>
      </c>
      <c r="E10" s="3" t="s">
        <v>8</v>
      </c>
    </row>
    <row r="11" spans="1:8" x14ac:dyDescent="0.25">
      <c r="A11" s="1">
        <v>0.6</v>
      </c>
      <c r="B11" s="1">
        <v>0.32</v>
      </c>
      <c r="C11" s="3">
        <f>SQRT(B11)</f>
        <v>0.56568542494923801</v>
      </c>
      <c r="D11" s="3">
        <f>A11*C11</f>
        <v>0.33941125496954277</v>
      </c>
      <c r="E11" s="3">
        <f>A11^2</f>
        <v>0.36</v>
      </c>
      <c r="H11" s="3">
        <f>($E$20*A11-C11)^2</f>
        <v>1.3417560370269747E-3</v>
      </c>
    </row>
    <row r="12" spans="1:8" x14ac:dyDescent="0.25">
      <c r="A12" s="1">
        <v>1.1000000000000001</v>
      </c>
      <c r="B12" s="1">
        <v>0.98</v>
      </c>
      <c r="C12" s="3">
        <f t="shared" ref="C12:C15" si="0">SQRT(B12)</f>
        <v>0.98994949366116658</v>
      </c>
      <c r="D12" s="3">
        <f t="shared" ref="D12:D15" si="1">A12*C12</f>
        <v>1.0889444430272832</v>
      </c>
      <c r="E12" s="3">
        <f t="shared" ref="E12:E15" si="2">A12^2</f>
        <v>1.2100000000000002</v>
      </c>
      <c r="H12" s="3">
        <f>($E$20*A12-C12)^2</f>
        <v>4.0058126401298493E-4</v>
      </c>
    </row>
    <row r="13" spans="1:8" x14ac:dyDescent="0.25">
      <c r="A13" s="1">
        <v>1.5</v>
      </c>
      <c r="B13" s="1">
        <v>1.76</v>
      </c>
      <c r="C13" s="3">
        <f t="shared" si="0"/>
        <v>1.3266499161421599</v>
      </c>
      <c r="D13" s="3">
        <f t="shared" si="1"/>
        <v>1.9899748742132397</v>
      </c>
      <c r="E13" s="3">
        <f t="shared" si="2"/>
        <v>2.25</v>
      </c>
      <c r="H13" s="3">
        <f>($E$20*A13-C13)^2</f>
        <v>1.6090722800834105E-5</v>
      </c>
    </row>
    <row r="14" spans="1:8" x14ac:dyDescent="0.25">
      <c r="A14" s="1">
        <v>1.8</v>
      </c>
      <c r="B14" s="1">
        <v>2.48</v>
      </c>
      <c r="C14" s="3">
        <f t="shared" si="0"/>
        <v>1.5748015748023623</v>
      </c>
      <c r="D14" s="3">
        <f t="shared" si="1"/>
        <v>2.834642834644252</v>
      </c>
      <c r="E14" s="3">
        <f t="shared" si="2"/>
        <v>3.24</v>
      </c>
      <c r="H14" s="3">
        <f>($E$20*A14-C14)^2</f>
        <v>1.5288668111976701E-4</v>
      </c>
    </row>
    <row r="15" spans="1:8" x14ac:dyDescent="0.25">
      <c r="A15" s="1">
        <v>2.1</v>
      </c>
      <c r="B15" s="1">
        <v>3.38</v>
      </c>
      <c r="C15" s="3">
        <f t="shared" si="0"/>
        <v>1.8384776310850235</v>
      </c>
      <c r="D15" s="3">
        <f t="shared" si="1"/>
        <v>3.8608030252785497</v>
      </c>
      <c r="E15" s="3">
        <f t="shared" si="2"/>
        <v>4.41</v>
      </c>
      <c r="H15" s="3">
        <f>($E$20*A15-C15)^2</f>
        <v>1.7467316197649176E-4</v>
      </c>
    </row>
    <row r="17" spans="1:9" x14ac:dyDescent="0.25">
      <c r="A17" s="3">
        <f>AVERAGE(A11:A15)</f>
        <v>1.42</v>
      </c>
      <c r="B17" s="3">
        <f t="shared" ref="B17:E17" si="3">AVERAGE(B11:B15)</f>
        <v>1.784</v>
      </c>
      <c r="C17" s="3">
        <f t="shared" si="3"/>
        <v>1.2591128081279899</v>
      </c>
      <c r="D17" s="7">
        <f t="shared" si="3"/>
        <v>2.0227552864265737</v>
      </c>
      <c r="E17" s="7">
        <f t="shared" si="3"/>
        <v>2.294</v>
      </c>
    </row>
    <row r="18" spans="1:9" x14ac:dyDescent="0.25">
      <c r="G18" s="3" t="s">
        <v>17</v>
      </c>
      <c r="H18" s="3">
        <f>SUM(H11:H15)/4</f>
        <v>5.2149696673426315E-4</v>
      </c>
    </row>
    <row r="19" spans="1:9" x14ac:dyDescent="0.25">
      <c r="G19" s="3" t="s">
        <v>20</v>
      </c>
      <c r="H19" s="3">
        <f>H18/5/E17</f>
        <v>4.5466169723998529E-5</v>
      </c>
    </row>
    <row r="20" spans="1:9" x14ac:dyDescent="0.25">
      <c r="C20" s="5" t="s">
        <v>9</v>
      </c>
      <c r="D20" s="5"/>
      <c r="E20" s="5">
        <f>D17/E17</f>
        <v>0.88175906121472258</v>
      </c>
      <c r="G20" s="3" t="s">
        <v>21</v>
      </c>
      <c r="H20" s="3">
        <f>SQRT(H19)</f>
        <v>6.7428606484190761E-3</v>
      </c>
    </row>
    <row r="22" spans="1:9" x14ac:dyDescent="0.25">
      <c r="D22" s="6" t="s">
        <v>18</v>
      </c>
      <c r="E22" s="5">
        <f>(B3-E20^2*2/B5)/B4</f>
        <v>0.12184593319791373</v>
      </c>
      <c r="G22" s="2" t="s">
        <v>22</v>
      </c>
      <c r="H22" s="3">
        <f>4*E20/B5/B4*H20</f>
        <v>2.5219905947707348E-3</v>
      </c>
      <c r="I22" s="8">
        <f>H22/E22</f>
        <v>2.0698192615704936E-2</v>
      </c>
    </row>
    <row r="24" spans="1:9" x14ac:dyDescent="0.25">
      <c r="A24" t="s">
        <v>31</v>
      </c>
    </row>
    <row r="25" spans="1:9" x14ac:dyDescent="0.25">
      <c r="A25" t="s">
        <v>24</v>
      </c>
    </row>
    <row r="26" spans="1:9" x14ac:dyDescent="0.25">
      <c r="A26" t="s">
        <v>25</v>
      </c>
    </row>
    <row r="27" spans="1:9" x14ac:dyDescent="0.25">
      <c r="A27" t="s">
        <v>32</v>
      </c>
    </row>
    <row r="28" spans="1:9" x14ac:dyDescent="0.25">
      <c r="A28" t="s">
        <v>33</v>
      </c>
    </row>
    <row r="29" spans="1:9" x14ac:dyDescent="0.25">
      <c r="A29" t="s">
        <v>28</v>
      </c>
    </row>
    <row r="30" spans="1:9" x14ac:dyDescent="0.25">
      <c r="A30" t="s">
        <v>34</v>
      </c>
    </row>
    <row r="31" spans="1:9" x14ac:dyDescent="0.25">
      <c r="A31" t="s">
        <v>35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1" sqref="B1"/>
    </sheetView>
  </sheetViews>
  <sheetFormatPr defaultRowHeight="15" x14ac:dyDescent="0.25"/>
  <cols>
    <col min="7" max="8" width="12" bestFit="1" customWidth="1"/>
  </cols>
  <sheetData>
    <row r="1" spans="1:8" x14ac:dyDescent="0.25">
      <c r="A1" s="3" t="s">
        <v>10</v>
      </c>
      <c r="B1" s="1">
        <v>24</v>
      </c>
      <c r="C1" s="3"/>
    </row>
    <row r="2" spans="1:8" x14ac:dyDescent="0.25">
      <c r="A2" s="4" t="s">
        <v>11</v>
      </c>
      <c r="B2" s="4">
        <f>B1/180*PI()</f>
        <v>0.41887902047863906</v>
      </c>
      <c r="C2" s="3"/>
    </row>
    <row r="3" spans="1:8" x14ac:dyDescent="0.25">
      <c r="A3" s="4" t="s">
        <v>12</v>
      </c>
      <c r="B3" s="4">
        <f>SIN(B2)</f>
        <v>0.40673664307580015</v>
      </c>
      <c r="C3" s="3"/>
    </row>
    <row r="4" spans="1:8" x14ac:dyDescent="0.25">
      <c r="A4" s="4" t="s">
        <v>13</v>
      </c>
      <c r="B4" s="4">
        <f>COS(B2)</f>
        <v>0.91354545764260087</v>
      </c>
      <c r="C4" s="3"/>
    </row>
    <row r="5" spans="1:8" x14ac:dyDescent="0.25">
      <c r="A5" s="3" t="s">
        <v>14</v>
      </c>
      <c r="B5" s="3">
        <v>9.81</v>
      </c>
      <c r="C5" s="3" t="s">
        <v>15</v>
      </c>
    </row>
    <row r="8" spans="1:8" x14ac:dyDescent="0.25">
      <c r="G8" t="s">
        <v>19</v>
      </c>
    </row>
    <row r="9" spans="1:8" x14ac:dyDescent="0.25">
      <c r="A9" t="s">
        <v>2</v>
      </c>
      <c r="C9" t="s">
        <v>4</v>
      </c>
      <c r="D9" t="s">
        <v>5</v>
      </c>
      <c r="E9" t="s">
        <v>6</v>
      </c>
      <c r="H9" t="s">
        <v>16</v>
      </c>
    </row>
    <row r="10" spans="1:8" x14ac:dyDescent="0.25">
      <c r="A10" t="s">
        <v>0</v>
      </c>
      <c r="B10" t="s">
        <v>1</v>
      </c>
      <c r="C10" s="5" t="s">
        <v>3</v>
      </c>
      <c r="D10" t="s">
        <v>7</v>
      </c>
      <c r="E10" t="s">
        <v>8</v>
      </c>
    </row>
    <row r="11" spans="1:8" x14ac:dyDescent="0.25">
      <c r="A11" s="1">
        <v>0.5</v>
      </c>
      <c r="B11" s="1">
        <v>0.38</v>
      </c>
      <c r="C11">
        <f>SQRT(B11)</f>
        <v>0.61644140029689765</v>
      </c>
      <c r="D11">
        <f>A11*C11</f>
        <v>0.30822070014844882</v>
      </c>
      <c r="E11">
        <f>A11^2</f>
        <v>0.25</v>
      </c>
      <c r="H11">
        <f>($E$20*A11-C11)^2</f>
        <v>6.3433131492834688E-4</v>
      </c>
    </row>
    <row r="12" spans="1:8" x14ac:dyDescent="0.25">
      <c r="A12" s="1">
        <v>0.9</v>
      </c>
      <c r="B12" s="1">
        <v>1.35</v>
      </c>
      <c r="C12">
        <f t="shared" ref="C12:C15" si="0">SQRT(B12)</f>
        <v>1.1618950038622251</v>
      </c>
      <c r="D12">
        <f t="shared" ref="D12:D15" si="1">A12*C12</f>
        <v>1.0457055034760026</v>
      </c>
      <c r="E12">
        <f t="shared" ref="E12:E15" si="2">A12^2</f>
        <v>0.81</v>
      </c>
      <c r="H12" s="3">
        <f>($E$20*A12-C12)^2</f>
        <v>4.8522377639916965E-5</v>
      </c>
    </row>
    <row r="13" spans="1:8" x14ac:dyDescent="0.25">
      <c r="A13" s="1">
        <v>1.4</v>
      </c>
      <c r="B13" s="1">
        <v>3.21</v>
      </c>
      <c r="C13">
        <f t="shared" si="0"/>
        <v>1.7916472867168918</v>
      </c>
      <c r="D13">
        <f t="shared" si="1"/>
        <v>2.5083062014036481</v>
      </c>
      <c r="E13">
        <f t="shared" si="2"/>
        <v>1.9599999999999997</v>
      </c>
      <c r="H13" s="3">
        <f>($E$20*A13-C13)^2</f>
        <v>2.4100752559339037E-5</v>
      </c>
    </row>
    <row r="14" spans="1:8" x14ac:dyDescent="0.25">
      <c r="A14" s="1">
        <v>1.7</v>
      </c>
      <c r="B14" s="1">
        <v>4.75</v>
      </c>
      <c r="C14">
        <f t="shared" si="0"/>
        <v>2.179449471770337</v>
      </c>
      <c r="D14">
        <f t="shared" si="1"/>
        <v>3.7050641020095729</v>
      </c>
      <c r="E14">
        <f t="shared" si="2"/>
        <v>2.8899999999999997</v>
      </c>
      <c r="H14" s="3">
        <f>($E$20*A14-C14)^2</f>
        <v>4.3408379638671616E-6</v>
      </c>
    </row>
    <row r="15" spans="1:8" x14ac:dyDescent="0.25">
      <c r="A15" s="1">
        <v>2</v>
      </c>
      <c r="B15" s="1">
        <v>6.63</v>
      </c>
      <c r="C15">
        <f t="shared" si="0"/>
        <v>2.5748786379167465</v>
      </c>
      <c r="D15">
        <f t="shared" si="1"/>
        <v>5.1497572758334931</v>
      </c>
      <c r="E15">
        <f t="shared" si="2"/>
        <v>4</v>
      </c>
      <c r="H15" s="3">
        <f>($E$20*A15-C15)^2</f>
        <v>7.0045136906673658E-5</v>
      </c>
    </row>
    <row r="17" spans="1:9" x14ac:dyDescent="0.25">
      <c r="A17">
        <f>AVERAGE(A11:A15)</f>
        <v>1.3</v>
      </c>
      <c r="B17">
        <f t="shared" ref="B17:E17" si="3">AVERAGE(B11:B15)</f>
        <v>3.2640000000000002</v>
      </c>
      <c r="C17">
        <f t="shared" si="3"/>
        <v>1.6648623601126196</v>
      </c>
      <c r="D17" s="7">
        <f t="shared" si="3"/>
        <v>2.5434107565742332</v>
      </c>
      <c r="E17" s="7">
        <f t="shared" si="3"/>
        <v>1.982</v>
      </c>
    </row>
    <row r="18" spans="1:9" x14ac:dyDescent="0.25">
      <c r="G18" t="s">
        <v>17</v>
      </c>
      <c r="H18">
        <f>SUM(H11:H15)/4</f>
        <v>1.9533510499953593E-4</v>
      </c>
    </row>
    <row r="19" spans="1:9" x14ac:dyDescent="0.25">
      <c r="G19" t="s">
        <v>20</v>
      </c>
      <c r="H19">
        <f>H18/5/E17</f>
        <v>1.9710908678056098E-5</v>
      </c>
    </row>
    <row r="20" spans="1:9" x14ac:dyDescent="0.25">
      <c r="C20" s="5" t="s">
        <v>9</v>
      </c>
      <c r="D20" s="5"/>
      <c r="E20" s="5">
        <f>D17/E17</f>
        <v>1.2832546703199965</v>
      </c>
      <c r="G20" t="s">
        <v>21</v>
      </c>
      <c r="H20">
        <f>SQRT(H19)</f>
        <v>4.4396969128597166E-3</v>
      </c>
    </row>
    <row r="22" spans="1:9" x14ac:dyDescent="0.25">
      <c r="D22" s="6" t="s">
        <v>18</v>
      </c>
      <c r="E22" s="5">
        <f>(B3-E20^2*2/B5)/B4</f>
        <v>7.7729371265037817E-2</v>
      </c>
      <c r="G22" s="2" t="s">
        <v>22</v>
      </c>
      <c r="H22">
        <f>4*E20/B5/B4*H20</f>
        <v>2.5428866269080097E-3</v>
      </c>
      <c r="I22" s="8">
        <f>H22/E22</f>
        <v>3.2714617209978439E-2</v>
      </c>
    </row>
    <row r="24" spans="1:9" x14ac:dyDescent="0.25">
      <c r="A24" t="s">
        <v>23</v>
      </c>
    </row>
    <row r="25" spans="1:9" x14ac:dyDescent="0.25">
      <c r="A25" t="s">
        <v>24</v>
      </c>
    </row>
    <row r="26" spans="1:9" x14ac:dyDescent="0.25">
      <c r="A26" t="s">
        <v>25</v>
      </c>
    </row>
    <row r="27" spans="1:9" x14ac:dyDescent="0.25">
      <c r="A27" t="s">
        <v>26</v>
      </c>
    </row>
    <row r="28" spans="1:9" x14ac:dyDescent="0.25">
      <c r="A28" t="s">
        <v>27</v>
      </c>
    </row>
    <row r="29" spans="1:9" x14ac:dyDescent="0.25">
      <c r="A29" t="s">
        <v>28</v>
      </c>
    </row>
    <row r="30" spans="1:9" x14ac:dyDescent="0.25">
      <c r="A30" t="s">
        <v>29</v>
      </c>
    </row>
    <row r="31" spans="1:9" x14ac:dyDescent="0.25">
      <c r="A31" t="s">
        <v>30</v>
      </c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4" sqref="A4:C4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38</v>
      </c>
    </row>
    <row r="2" spans="1:8" x14ac:dyDescent="0.25">
      <c r="A2" s="4" t="s">
        <v>11</v>
      </c>
      <c r="B2" s="4">
        <f>B1/180*PI()</f>
        <v>0.66322511575784526</v>
      </c>
    </row>
    <row r="3" spans="1:8" x14ac:dyDescent="0.25">
      <c r="A3" s="4" t="s">
        <v>13</v>
      </c>
      <c r="B3" s="4">
        <f>COS(B2)</f>
        <v>0.7880107536067219</v>
      </c>
    </row>
    <row r="7" spans="1:8" x14ac:dyDescent="0.25">
      <c r="G7" s="3" t="s">
        <v>19</v>
      </c>
    </row>
    <row r="8" spans="1:8" x14ac:dyDescent="0.25">
      <c r="A8" s="3" t="s">
        <v>2</v>
      </c>
      <c r="C8" s="3" t="s">
        <v>4</v>
      </c>
      <c r="D8" s="3" t="s">
        <v>5</v>
      </c>
      <c r="E8" s="3" t="s">
        <v>6</v>
      </c>
      <c r="H8" s="3" t="s">
        <v>16</v>
      </c>
    </row>
    <row r="9" spans="1:8" x14ac:dyDescent="0.25">
      <c r="A9" s="3" t="s">
        <v>80</v>
      </c>
      <c r="B9" s="3" t="s">
        <v>81</v>
      </c>
      <c r="C9" s="5" t="s">
        <v>82</v>
      </c>
      <c r="D9" s="3" t="s">
        <v>83</v>
      </c>
      <c r="E9" s="3" t="s">
        <v>84</v>
      </c>
    </row>
    <row r="10" spans="1:8" x14ac:dyDescent="0.25">
      <c r="A10" s="1">
        <v>1.2</v>
      </c>
      <c r="B10" s="1">
        <v>0.48</v>
      </c>
      <c r="C10" s="3">
        <f>SQRT(B10)</f>
        <v>0.69282032302755092</v>
      </c>
      <c r="D10" s="3">
        <f>A10*C10</f>
        <v>0.83138438763306111</v>
      </c>
      <c r="E10" s="3">
        <f>A10^2</f>
        <v>1.44</v>
      </c>
      <c r="H10" s="3">
        <f>($E$19*A10-C10)^2</f>
        <v>5.7717985953139271E-4</v>
      </c>
    </row>
    <row r="11" spans="1:8" x14ac:dyDescent="0.25">
      <c r="A11" s="1">
        <v>1.5</v>
      </c>
      <c r="B11" s="1">
        <v>0.7</v>
      </c>
      <c r="C11" s="3">
        <f t="shared" ref="C11:C14" si="0">SQRT(B11)</f>
        <v>0.83666002653407556</v>
      </c>
      <c r="D11" s="3">
        <f t="shared" ref="D11:D14" si="1">A11*C11</f>
        <v>1.2549900398011133</v>
      </c>
      <c r="E11" s="3">
        <f t="shared" ref="E11:E14" si="2">A11^2</f>
        <v>2.25</v>
      </c>
      <c r="H11" s="3">
        <f>($E$19*A11-C11)^2</f>
        <v>4.4266738888908213E-7</v>
      </c>
    </row>
    <row r="12" spans="1:8" x14ac:dyDescent="0.25">
      <c r="A12" s="1">
        <v>1.6</v>
      </c>
      <c r="B12" s="1">
        <v>0.81</v>
      </c>
      <c r="C12" s="3">
        <f t="shared" si="0"/>
        <v>0.9</v>
      </c>
      <c r="D12" s="3">
        <f t="shared" si="1"/>
        <v>1.4400000000000002</v>
      </c>
      <c r="E12" s="3">
        <f t="shared" si="2"/>
        <v>2.5600000000000005</v>
      </c>
      <c r="H12" s="3">
        <f>($E$19*A12-C12)^2</f>
        <v>6.8431384174097478E-5</v>
      </c>
    </row>
    <row r="13" spans="1:8" x14ac:dyDescent="0.25">
      <c r="A13" s="1">
        <v>1.8</v>
      </c>
      <c r="B13" s="1">
        <v>0.98</v>
      </c>
      <c r="C13" s="3">
        <f t="shared" si="0"/>
        <v>0.98994949366116658</v>
      </c>
      <c r="D13" s="3">
        <f t="shared" si="1"/>
        <v>1.7819090885900999</v>
      </c>
      <c r="E13" s="3">
        <f t="shared" si="2"/>
        <v>3.24</v>
      </c>
      <c r="H13" s="3">
        <f>($E$19*A13-C13)^2</f>
        <v>1.7540722133793264E-4</v>
      </c>
    </row>
    <row r="14" spans="1:8" x14ac:dyDescent="0.25">
      <c r="A14" s="1">
        <v>1.9</v>
      </c>
      <c r="B14" s="1">
        <v>1.1000000000000001</v>
      </c>
      <c r="C14" s="3">
        <f t="shared" si="0"/>
        <v>1.0488088481701516</v>
      </c>
      <c r="D14" s="3">
        <f t="shared" si="1"/>
        <v>1.992736811523288</v>
      </c>
      <c r="E14" s="3">
        <f t="shared" si="2"/>
        <v>3.61</v>
      </c>
      <c r="H14" s="3">
        <f>($E$19*A14-C14)^2</f>
        <v>1.023691528569E-4</v>
      </c>
    </row>
    <row r="16" spans="1:8" x14ac:dyDescent="0.25">
      <c r="A16" s="3">
        <f>AVERAGE(A10:A14)</f>
        <v>1.6</v>
      </c>
      <c r="B16" s="3">
        <f t="shared" ref="B16:E16" si="3">AVERAGE(B10:B14)</f>
        <v>0.81400000000000006</v>
      </c>
      <c r="C16" s="3">
        <f t="shared" si="3"/>
        <v>0.89364773827858879</v>
      </c>
      <c r="D16" s="7">
        <f t="shared" si="3"/>
        <v>1.4602040655095128</v>
      </c>
      <c r="E16" s="7">
        <f t="shared" si="3"/>
        <v>2.62</v>
      </c>
    </row>
    <row r="17" spans="1:9" x14ac:dyDescent="0.25">
      <c r="G17" s="3" t="s">
        <v>17</v>
      </c>
      <c r="H17" s="3">
        <f>SUM(H10:H14)/4</f>
        <v>2.3095757132230298E-4</v>
      </c>
    </row>
    <row r="18" spans="1:9" x14ac:dyDescent="0.25">
      <c r="G18" s="3" t="s">
        <v>20</v>
      </c>
      <c r="H18" s="3">
        <f>H17/5/E16</f>
        <v>1.7630348955900992E-5</v>
      </c>
    </row>
    <row r="19" spans="1:9" x14ac:dyDescent="0.25">
      <c r="C19" s="5" t="s">
        <v>9</v>
      </c>
      <c r="D19" s="5"/>
      <c r="E19" s="5">
        <f>D16/E16</f>
        <v>0.55732979599599719</v>
      </c>
      <c r="G19" s="3" t="s">
        <v>21</v>
      </c>
      <c r="H19" s="3">
        <f>SQRT(H18)</f>
        <v>4.1988509089870042E-3</v>
      </c>
    </row>
    <row r="21" spans="1:9" x14ac:dyDescent="0.25">
      <c r="D21" s="6" t="s">
        <v>85</v>
      </c>
      <c r="E21" s="5">
        <f>4*PI()^2*B3*E19^2</f>
        <v>9.663098461132174</v>
      </c>
      <c r="F21" s="3" t="s">
        <v>15</v>
      </c>
      <c r="G21" s="2" t="s">
        <v>86</v>
      </c>
      <c r="H21" s="3">
        <f>8*PI()^2*B3*E19*H19</f>
        <v>0.14560107874601111</v>
      </c>
      <c r="I21" s="8">
        <f>H21/E21</f>
        <v>1.5067742435996229E-2</v>
      </c>
    </row>
    <row r="23" spans="1:9" x14ac:dyDescent="0.25">
      <c r="A23" t="s">
        <v>103</v>
      </c>
    </row>
    <row r="24" spans="1:9" x14ac:dyDescent="0.25">
      <c r="A24" t="s">
        <v>24</v>
      </c>
    </row>
    <row r="25" spans="1:9" x14ac:dyDescent="0.25">
      <c r="A25" t="s">
        <v>25</v>
      </c>
    </row>
    <row r="26" spans="1:9" x14ac:dyDescent="0.25">
      <c r="A26" t="s">
        <v>104</v>
      </c>
    </row>
    <row r="27" spans="1:9" x14ac:dyDescent="0.25">
      <c r="A27" t="s">
        <v>105</v>
      </c>
    </row>
    <row r="28" spans="1:9" x14ac:dyDescent="0.25">
      <c r="A28" t="s">
        <v>28</v>
      </c>
    </row>
    <row r="29" spans="1:9" x14ac:dyDescent="0.25">
      <c r="A29" t="s">
        <v>106</v>
      </c>
      <c r="C29" s="3" t="s">
        <v>87</v>
      </c>
    </row>
    <row r="30" spans="1:9" x14ac:dyDescent="0.25">
      <c r="A30" t="s">
        <v>107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4" sqref="A4:C4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33</v>
      </c>
    </row>
    <row r="2" spans="1:8" x14ac:dyDescent="0.25">
      <c r="A2" s="4" t="s">
        <v>11</v>
      </c>
      <c r="B2" s="4">
        <f>B1/180*PI()</f>
        <v>0.57595865315812866</v>
      </c>
    </row>
    <row r="3" spans="1:8" x14ac:dyDescent="0.25">
      <c r="A3" s="4" t="s">
        <v>13</v>
      </c>
      <c r="B3" s="4">
        <f>COS(B2)</f>
        <v>0.83867056794542405</v>
      </c>
    </row>
    <row r="7" spans="1:8" x14ac:dyDescent="0.25">
      <c r="G7" s="3" t="s">
        <v>19</v>
      </c>
    </row>
    <row r="8" spans="1:8" x14ac:dyDescent="0.25">
      <c r="A8" s="3" t="s">
        <v>2</v>
      </c>
      <c r="C8" s="3" t="s">
        <v>4</v>
      </c>
      <c r="D8" s="3" t="s">
        <v>5</v>
      </c>
      <c r="E8" s="3" t="s">
        <v>6</v>
      </c>
      <c r="H8" s="3" t="s">
        <v>16</v>
      </c>
    </row>
    <row r="9" spans="1:8" x14ac:dyDescent="0.25">
      <c r="A9" s="3" t="s">
        <v>80</v>
      </c>
      <c r="B9" s="3" t="s">
        <v>81</v>
      </c>
      <c r="C9" s="5" t="s">
        <v>82</v>
      </c>
      <c r="D9" s="3" t="s">
        <v>83</v>
      </c>
      <c r="E9" s="3" t="s">
        <v>84</v>
      </c>
    </row>
    <row r="10" spans="1:8" x14ac:dyDescent="0.25">
      <c r="A10" s="1">
        <v>1.3</v>
      </c>
      <c r="B10" s="1">
        <v>0.54</v>
      </c>
      <c r="C10" s="3">
        <f>SQRT(B10)</f>
        <v>0.73484692283495345</v>
      </c>
      <c r="D10" s="3">
        <f>A10*C10</f>
        <v>0.95530099968543947</v>
      </c>
      <c r="E10" s="3">
        <f>A10^2</f>
        <v>1.6900000000000002</v>
      </c>
      <c r="H10" s="3">
        <f>($E$19*A10-C10)^2</f>
        <v>5.805509012785739E-4</v>
      </c>
    </row>
    <row r="11" spans="1:8" x14ac:dyDescent="0.25">
      <c r="A11" s="1">
        <v>1.4</v>
      </c>
      <c r="B11" s="1">
        <v>0.57999999999999996</v>
      </c>
      <c r="C11" s="3">
        <f t="shared" ref="C11:C14" si="0">SQRT(B11)</f>
        <v>0.76157731058639078</v>
      </c>
      <c r="D11" s="3">
        <f t="shared" ref="D11:D14" si="1">A11*C11</f>
        <v>1.066208234820947</v>
      </c>
      <c r="E11" s="3">
        <f t="shared" ref="E11:E14" si="2">A11^2</f>
        <v>1.9599999999999997</v>
      </c>
      <c r="H11" s="3">
        <f>($E$19*A11-C11)^2</f>
        <v>1.4808967290515816E-5</v>
      </c>
    </row>
    <row r="12" spans="1:8" x14ac:dyDescent="0.25">
      <c r="A12" s="1">
        <v>1.6</v>
      </c>
      <c r="B12" s="1">
        <v>0.76</v>
      </c>
      <c r="C12" s="3">
        <f t="shared" si="0"/>
        <v>0.87177978870813466</v>
      </c>
      <c r="D12" s="3">
        <f t="shared" si="1"/>
        <v>1.3948476619330155</v>
      </c>
      <c r="E12" s="3">
        <f t="shared" si="2"/>
        <v>2.5600000000000005</v>
      </c>
      <c r="H12" s="3">
        <f>($E$19*A12-C12)^2</f>
        <v>8.953688785866373E-6</v>
      </c>
    </row>
    <row r="13" spans="1:8" x14ac:dyDescent="0.25">
      <c r="A13" s="1">
        <v>1.7</v>
      </c>
      <c r="B13" s="1">
        <v>0.84</v>
      </c>
      <c r="C13" s="3">
        <f t="shared" si="0"/>
        <v>0.91651513899116799</v>
      </c>
      <c r="D13" s="3">
        <f t="shared" si="1"/>
        <v>1.5580757362849855</v>
      </c>
      <c r="E13" s="3">
        <f t="shared" si="2"/>
        <v>2.8899999999999997</v>
      </c>
      <c r="H13" s="3">
        <f>($E$19*A13-C13)^2</f>
        <v>1.6718942527058994E-4</v>
      </c>
    </row>
    <row r="14" spans="1:8" x14ac:dyDescent="0.25">
      <c r="A14" s="1">
        <v>1.9</v>
      </c>
      <c r="B14" s="1">
        <v>1.08</v>
      </c>
      <c r="C14" s="3">
        <f t="shared" si="0"/>
        <v>1.0392304845413265</v>
      </c>
      <c r="D14" s="3">
        <f t="shared" si="1"/>
        <v>1.9745379206285203</v>
      </c>
      <c r="E14" s="3">
        <f t="shared" si="2"/>
        <v>3.61</v>
      </c>
      <c r="H14" s="3">
        <f>($E$19*A14-C14)^2</f>
        <v>1.9242525654199063E-7</v>
      </c>
    </row>
    <row r="16" spans="1:8" x14ac:dyDescent="0.25">
      <c r="A16" s="3">
        <f>AVERAGE(A10:A14)</f>
        <v>1.58</v>
      </c>
      <c r="B16" s="3">
        <f t="shared" ref="B16:E16" si="3">AVERAGE(B10:B14)</f>
        <v>0.76</v>
      </c>
      <c r="C16" s="3">
        <f t="shared" si="3"/>
        <v>0.86478992913239472</v>
      </c>
      <c r="D16" s="7">
        <f t="shared" si="3"/>
        <v>1.3897941106705816</v>
      </c>
      <c r="E16" s="7">
        <f t="shared" si="3"/>
        <v>2.5420000000000003</v>
      </c>
    </row>
    <row r="17" spans="1:9" x14ac:dyDescent="0.25">
      <c r="G17" s="3" t="s">
        <v>17</v>
      </c>
      <c r="H17" s="3">
        <f>SUM(H10:H14)/4</f>
        <v>1.9292385197052203E-4</v>
      </c>
    </row>
    <row r="18" spans="1:9" x14ac:dyDescent="0.25">
      <c r="G18" s="3" t="s">
        <v>20</v>
      </c>
      <c r="H18" s="3">
        <f>H17/5/E16</f>
        <v>1.5178902594061528E-5</v>
      </c>
    </row>
    <row r="19" spans="1:9" x14ac:dyDescent="0.25">
      <c r="C19" s="5" t="s">
        <v>9</v>
      </c>
      <c r="D19" s="5"/>
      <c r="E19" s="5">
        <f>D16/E16</f>
        <v>0.54673253763594865</v>
      </c>
      <c r="G19" s="3" t="s">
        <v>21</v>
      </c>
      <c r="H19" s="3">
        <f>SQRT(H18)</f>
        <v>3.8960111131850646E-3</v>
      </c>
    </row>
    <row r="21" spans="1:9" x14ac:dyDescent="0.25">
      <c r="D21" s="6" t="s">
        <v>85</v>
      </c>
      <c r="E21" s="5">
        <f>4*PI()^2*B3*E19^2</f>
        <v>9.8969409843215157</v>
      </c>
      <c r="F21" s="3" t="s">
        <v>15</v>
      </c>
      <c r="G21" s="2" t="s">
        <v>86</v>
      </c>
      <c r="H21" s="3">
        <f>8*PI()^2*B3*E19*H19</f>
        <v>0.14105102369864173</v>
      </c>
      <c r="I21" s="8">
        <f>H21/E21</f>
        <v>1.4251981892393942E-2</v>
      </c>
    </row>
    <row r="23" spans="1:9" x14ac:dyDescent="0.25">
      <c r="A23" t="s">
        <v>98</v>
      </c>
    </row>
    <row r="24" spans="1:9" x14ac:dyDescent="0.25">
      <c r="A24" t="s">
        <v>24</v>
      </c>
    </row>
    <row r="25" spans="1:9" x14ac:dyDescent="0.25">
      <c r="A25" t="s">
        <v>25</v>
      </c>
    </row>
    <row r="26" spans="1:9" x14ac:dyDescent="0.25">
      <c r="A26" t="s">
        <v>99</v>
      </c>
    </row>
    <row r="27" spans="1:9" x14ac:dyDescent="0.25">
      <c r="A27" t="s">
        <v>100</v>
      </c>
    </row>
    <row r="28" spans="1:9" x14ac:dyDescent="0.25">
      <c r="A28" t="s">
        <v>28</v>
      </c>
    </row>
    <row r="29" spans="1:9" x14ac:dyDescent="0.25">
      <c r="A29" t="s">
        <v>101</v>
      </c>
      <c r="C29" s="3" t="s">
        <v>87</v>
      </c>
    </row>
    <row r="30" spans="1:9" x14ac:dyDescent="0.25">
      <c r="A30" t="s">
        <v>102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4" sqref="A4:C4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26</v>
      </c>
    </row>
    <row r="2" spans="1:8" x14ac:dyDescent="0.25">
      <c r="A2" s="4" t="s">
        <v>11</v>
      </c>
      <c r="B2" s="4">
        <f>B1/180*PI()</f>
        <v>0.45378560551852565</v>
      </c>
    </row>
    <row r="3" spans="1:8" x14ac:dyDescent="0.25">
      <c r="A3" s="4" t="s">
        <v>13</v>
      </c>
      <c r="B3" s="4">
        <f>COS(B2)</f>
        <v>0.89879404629916704</v>
      </c>
    </row>
    <row r="7" spans="1:8" x14ac:dyDescent="0.25">
      <c r="G7" s="3" t="s">
        <v>19</v>
      </c>
    </row>
    <row r="8" spans="1:8" x14ac:dyDescent="0.25">
      <c r="A8" s="3" t="s">
        <v>2</v>
      </c>
      <c r="C8" s="3" t="s">
        <v>4</v>
      </c>
      <c r="D8" s="3" t="s">
        <v>5</v>
      </c>
      <c r="E8" s="3" t="s">
        <v>6</v>
      </c>
      <c r="H8" s="3" t="s">
        <v>16</v>
      </c>
    </row>
    <row r="9" spans="1:8" x14ac:dyDescent="0.25">
      <c r="A9" s="3" t="s">
        <v>80</v>
      </c>
      <c r="B9" s="3" t="s">
        <v>81</v>
      </c>
      <c r="C9" s="5" t="s">
        <v>82</v>
      </c>
      <c r="D9" s="3" t="s">
        <v>83</v>
      </c>
      <c r="E9" s="3" t="s">
        <v>84</v>
      </c>
    </row>
    <row r="10" spans="1:8" x14ac:dyDescent="0.25">
      <c r="A10" s="1">
        <v>1.2</v>
      </c>
      <c r="B10" s="1">
        <v>0.41</v>
      </c>
      <c r="C10" s="3">
        <f>SQRT(B10)</f>
        <v>0.6403124237432849</v>
      </c>
      <c r="D10" s="3">
        <f>A10*C10</f>
        <v>0.7683749084919419</v>
      </c>
      <c r="E10" s="3">
        <f>A10^2</f>
        <v>1.44</v>
      </c>
      <c r="H10" s="3">
        <f>($E$19*A10-C10)^2</f>
        <v>4.5259708999960285E-5</v>
      </c>
    </row>
    <row r="11" spans="1:8" x14ac:dyDescent="0.25">
      <c r="A11" s="1">
        <v>1.5</v>
      </c>
      <c r="B11" s="1">
        <v>0.57999999999999996</v>
      </c>
      <c r="C11" s="3">
        <f t="shared" ref="C11:C14" si="0">SQRT(B11)</f>
        <v>0.76157731058639078</v>
      </c>
      <c r="D11" s="3">
        <f t="shared" ref="D11:D14" si="1">A11*C11</f>
        <v>1.1423659658795862</v>
      </c>
      <c r="E11" s="3">
        <f t="shared" ref="E11:E14" si="2">A11^2</f>
        <v>2.25</v>
      </c>
      <c r="H11" s="3">
        <f>($E$19*A11-C11)^2</f>
        <v>9.2439117795987263E-4</v>
      </c>
    </row>
    <row r="12" spans="1:8" x14ac:dyDescent="0.25">
      <c r="A12" s="1">
        <v>1.7</v>
      </c>
      <c r="B12" s="1">
        <v>0.82</v>
      </c>
      <c r="C12" s="3">
        <f t="shared" si="0"/>
        <v>0.90553851381374162</v>
      </c>
      <c r="D12" s="3">
        <f t="shared" si="1"/>
        <v>1.5394154734833607</v>
      </c>
      <c r="E12" s="3">
        <f t="shared" si="2"/>
        <v>2.8899999999999997</v>
      </c>
      <c r="H12" s="3">
        <f>($E$19*A12-C12)^2</f>
        <v>6.3360318664043114E-5</v>
      </c>
    </row>
    <row r="13" spans="1:8" x14ac:dyDescent="0.25">
      <c r="A13" s="1">
        <v>2</v>
      </c>
      <c r="B13" s="1">
        <v>1.1100000000000001</v>
      </c>
      <c r="C13" s="3">
        <f t="shared" si="0"/>
        <v>1.0535653752852738</v>
      </c>
      <c r="D13" s="3">
        <f t="shared" si="1"/>
        <v>2.1071307505705477</v>
      </c>
      <c r="E13" s="3">
        <f t="shared" si="2"/>
        <v>4</v>
      </c>
      <c r="H13" s="3">
        <f>($E$19*A13-C13)^2</f>
        <v>5.8054085266996062E-6</v>
      </c>
    </row>
    <row r="14" spans="1:8" x14ac:dyDescent="0.25">
      <c r="A14" s="1">
        <v>2.1</v>
      </c>
      <c r="B14" s="1">
        <v>1.26</v>
      </c>
      <c r="C14" s="3">
        <f t="shared" si="0"/>
        <v>1.1224972160321824</v>
      </c>
      <c r="D14" s="3">
        <f t="shared" si="1"/>
        <v>2.3572441536675832</v>
      </c>
      <c r="E14" s="3">
        <f t="shared" si="2"/>
        <v>4.41</v>
      </c>
      <c r="H14" s="3">
        <f>($E$19*A14-C14)^2</f>
        <v>1.883387989846471E-4</v>
      </c>
    </row>
    <row r="16" spans="1:8" x14ac:dyDescent="0.25">
      <c r="A16" s="3">
        <f>AVERAGE(A10:A14)</f>
        <v>1.7</v>
      </c>
      <c r="B16" s="3">
        <f t="shared" ref="B16:E16" si="3">AVERAGE(B10:B14)</f>
        <v>0.83599999999999997</v>
      </c>
      <c r="C16" s="3">
        <f t="shared" si="3"/>
        <v>0.89669816789217482</v>
      </c>
      <c r="D16" s="7">
        <f t="shared" si="3"/>
        <v>1.582906250418604</v>
      </c>
      <c r="E16" s="7">
        <f t="shared" si="3"/>
        <v>2.9980000000000002</v>
      </c>
    </row>
    <row r="17" spans="1:9" x14ac:dyDescent="0.25">
      <c r="G17" s="3" t="s">
        <v>17</v>
      </c>
      <c r="H17" s="3">
        <f>SUM(H10:H14)/4</f>
        <v>3.0678885328380565E-4</v>
      </c>
    </row>
    <row r="18" spans="1:9" x14ac:dyDescent="0.25">
      <c r="G18" s="3" t="s">
        <v>20</v>
      </c>
      <c r="H18" s="3">
        <f>H17/5/E16</f>
        <v>2.046623437517049E-5</v>
      </c>
    </row>
    <row r="19" spans="1:9" x14ac:dyDescent="0.25">
      <c r="C19" s="5" t="s">
        <v>9</v>
      </c>
      <c r="D19" s="5"/>
      <c r="E19" s="5">
        <f>D16/E16</f>
        <v>0.52798740841180913</v>
      </c>
      <c r="G19" s="3" t="s">
        <v>21</v>
      </c>
      <c r="H19" s="3">
        <f>SQRT(H18)</f>
        <v>4.5239622428984187E-3</v>
      </c>
    </row>
    <row r="21" spans="1:9" x14ac:dyDescent="0.25">
      <c r="D21" s="6" t="s">
        <v>85</v>
      </c>
      <c r="E21" s="5">
        <f>4*PI()^2*B3*E19^2</f>
        <v>9.8916115871777262</v>
      </c>
      <c r="F21" s="3" t="s">
        <v>15</v>
      </c>
      <c r="G21" s="2" t="s">
        <v>86</v>
      </c>
      <c r="H21" s="3">
        <f>8*PI()^2*B3*E19*H19</f>
        <v>0.16950888081371021</v>
      </c>
      <c r="I21" s="8">
        <f>H21/E21</f>
        <v>1.7136629286317789E-2</v>
      </c>
    </row>
    <row r="23" spans="1:9" x14ac:dyDescent="0.25">
      <c r="A23" t="s">
        <v>93</v>
      </c>
    </row>
    <row r="24" spans="1:9" x14ac:dyDescent="0.25">
      <c r="A24" t="s">
        <v>24</v>
      </c>
    </row>
    <row r="25" spans="1:9" x14ac:dyDescent="0.25">
      <c r="A25" t="s">
        <v>25</v>
      </c>
    </row>
    <row r="26" spans="1:9" x14ac:dyDescent="0.25">
      <c r="A26" t="s">
        <v>94</v>
      </c>
    </row>
    <row r="27" spans="1:9" x14ac:dyDescent="0.25">
      <c r="A27" t="s">
        <v>95</v>
      </c>
    </row>
    <row r="28" spans="1:9" x14ac:dyDescent="0.25">
      <c r="A28" t="s">
        <v>28</v>
      </c>
    </row>
    <row r="29" spans="1:9" x14ac:dyDescent="0.25">
      <c r="A29" t="s">
        <v>96</v>
      </c>
      <c r="C29" s="3" t="s">
        <v>87</v>
      </c>
    </row>
    <row r="30" spans="1:9" x14ac:dyDescent="0.25">
      <c r="A30" t="s">
        <v>97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A4" sqref="A4:C4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20</v>
      </c>
    </row>
    <row r="2" spans="1:8" x14ac:dyDescent="0.25">
      <c r="A2" s="4" t="s">
        <v>11</v>
      </c>
      <c r="B2" s="4">
        <f>B1/180*PI()</f>
        <v>0.3490658503988659</v>
      </c>
    </row>
    <row r="3" spans="1:8" x14ac:dyDescent="0.25">
      <c r="A3" s="4" t="s">
        <v>13</v>
      </c>
      <c r="B3" s="4">
        <f>COS(B2)</f>
        <v>0.93969262078590843</v>
      </c>
    </row>
    <row r="7" spans="1:8" x14ac:dyDescent="0.25">
      <c r="G7" s="3" t="s">
        <v>19</v>
      </c>
    </row>
    <row r="8" spans="1:8" x14ac:dyDescent="0.25">
      <c r="A8" s="3" t="s">
        <v>2</v>
      </c>
      <c r="C8" s="3" t="s">
        <v>4</v>
      </c>
      <c r="D8" s="3" t="s">
        <v>5</v>
      </c>
      <c r="E8" s="3" t="s">
        <v>6</v>
      </c>
      <c r="H8" s="3" t="s">
        <v>16</v>
      </c>
    </row>
    <row r="9" spans="1:8" x14ac:dyDescent="0.25">
      <c r="A9" s="3" t="s">
        <v>80</v>
      </c>
      <c r="B9" s="3" t="s">
        <v>81</v>
      </c>
      <c r="C9" s="5" t="s">
        <v>82</v>
      </c>
      <c r="D9" s="3" t="s">
        <v>83</v>
      </c>
      <c r="E9" s="3" t="s">
        <v>84</v>
      </c>
    </row>
    <row r="10" spans="1:8" x14ac:dyDescent="0.25">
      <c r="A10" s="1">
        <v>1</v>
      </c>
      <c r="B10" s="1">
        <v>0.3</v>
      </c>
      <c r="C10" s="3">
        <f>SQRT(B10)</f>
        <v>0.54772255750516607</v>
      </c>
      <c r="D10" s="3">
        <f>A10*C10</f>
        <v>0.54772255750516607</v>
      </c>
      <c r="E10" s="3">
        <f>A10^2</f>
        <v>1</v>
      </c>
      <c r="H10" s="3">
        <f>($E$19*A10-C10)^2</f>
        <v>8.7345139987638778E-4</v>
      </c>
    </row>
    <row r="11" spans="1:8" x14ac:dyDescent="0.25">
      <c r="A11" s="1">
        <v>1.1000000000000001</v>
      </c>
      <c r="B11" s="1">
        <v>0.32</v>
      </c>
      <c r="C11" s="3">
        <f t="shared" ref="C11:C14" si="0">SQRT(B11)</f>
        <v>0.56568542494923801</v>
      </c>
      <c r="D11" s="3">
        <f t="shared" ref="D11:D14" si="1">A11*C11</f>
        <v>0.62225396744416184</v>
      </c>
      <c r="E11" s="3">
        <f t="shared" ref="E11:E14" si="2">A11^2</f>
        <v>1.2100000000000002</v>
      </c>
      <c r="H11" s="3">
        <f>($E$19*A11-C11)^2</f>
        <v>1.8487901507409912E-5</v>
      </c>
    </row>
    <row r="12" spans="1:8" x14ac:dyDescent="0.25">
      <c r="A12" s="1">
        <v>1.3</v>
      </c>
      <c r="B12" s="1">
        <v>0.44</v>
      </c>
      <c r="C12" s="3">
        <f t="shared" si="0"/>
        <v>0.66332495807107994</v>
      </c>
      <c r="D12" s="3">
        <f t="shared" si="1"/>
        <v>0.862322445492404</v>
      </c>
      <c r="E12" s="3">
        <f t="shared" si="2"/>
        <v>1.6900000000000002</v>
      </c>
      <c r="H12" s="3">
        <f>($E$19*A12-C12)^2</f>
        <v>1.059642149936262E-4</v>
      </c>
    </row>
    <row r="13" spans="1:8" x14ac:dyDescent="0.25">
      <c r="A13" s="1">
        <v>1.5</v>
      </c>
      <c r="B13" s="1">
        <v>0.62</v>
      </c>
      <c r="C13" s="3">
        <f t="shared" si="0"/>
        <v>0.78740078740118113</v>
      </c>
      <c r="D13" s="3">
        <f t="shared" si="1"/>
        <v>1.1811011811017718</v>
      </c>
      <c r="E13" s="3">
        <f t="shared" si="2"/>
        <v>2.25</v>
      </c>
      <c r="H13" s="3">
        <f>($E$19*A13-C13)^2</f>
        <v>1.0298734236612999E-4</v>
      </c>
    </row>
    <row r="14" spans="1:8" x14ac:dyDescent="0.25">
      <c r="A14" s="1">
        <v>1.6</v>
      </c>
      <c r="B14" s="1">
        <v>0.66</v>
      </c>
      <c r="C14" s="3">
        <f t="shared" si="0"/>
        <v>0.81240384046359604</v>
      </c>
      <c r="D14" s="3">
        <f t="shared" si="1"/>
        <v>1.2998461447417538</v>
      </c>
      <c r="E14" s="3">
        <f t="shared" si="2"/>
        <v>2.5600000000000005</v>
      </c>
      <c r="H14" s="3">
        <f>($E$19*A14-C14)^2</f>
        <v>2.7773934417359315E-4</v>
      </c>
    </row>
    <row r="16" spans="1:8" x14ac:dyDescent="0.25">
      <c r="A16" s="3">
        <f>AVERAGE(A10:A14)</f>
        <v>1.3</v>
      </c>
      <c r="B16" s="3">
        <f t="shared" ref="B16:E16" si="3">AVERAGE(B10:B14)</f>
        <v>0.46800000000000008</v>
      </c>
      <c r="C16" s="3">
        <f t="shared" si="3"/>
        <v>0.6753075136780522</v>
      </c>
      <c r="D16" s="7">
        <f t="shared" si="3"/>
        <v>0.90264925925705142</v>
      </c>
      <c r="E16" s="7">
        <f t="shared" si="3"/>
        <v>1.7420000000000002</v>
      </c>
    </row>
    <row r="17" spans="1:9" x14ac:dyDescent="0.25">
      <c r="G17" s="3" t="s">
        <v>17</v>
      </c>
      <c r="H17" s="3">
        <f>SUM(H10:H14)/4</f>
        <v>3.4465755072928678E-4</v>
      </c>
    </row>
    <row r="18" spans="1:9" x14ac:dyDescent="0.25">
      <c r="G18" s="3" t="s">
        <v>20</v>
      </c>
      <c r="H18" s="3">
        <f>H17/5/E16</f>
        <v>3.9570327293833151E-5</v>
      </c>
    </row>
    <row r="19" spans="1:9" x14ac:dyDescent="0.25">
      <c r="C19" s="5" t="s">
        <v>9</v>
      </c>
      <c r="D19" s="5"/>
      <c r="E19" s="5">
        <f>D16/E16</f>
        <v>0.51816834630140718</v>
      </c>
      <c r="G19" s="3" t="s">
        <v>21</v>
      </c>
      <c r="H19" s="3">
        <f>SQRT(H18)</f>
        <v>6.2904949959310162E-3</v>
      </c>
    </row>
    <row r="21" spans="1:9" x14ac:dyDescent="0.25">
      <c r="D21" s="6" t="s">
        <v>85</v>
      </c>
      <c r="E21" s="5">
        <f>4*PI()^2*B3*E19^2</f>
        <v>9.9606415596122009</v>
      </c>
      <c r="F21" s="3" t="s">
        <v>15</v>
      </c>
      <c r="G21" s="2" t="s">
        <v>86</v>
      </c>
      <c r="H21" s="3">
        <f>8*PI()^2*B3*E19*H19</f>
        <v>0.2418417347730332</v>
      </c>
      <c r="I21" s="8">
        <f>H21/E21</f>
        <v>2.427973472648973E-2</v>
      </c>
    </row>
    <row r="23" spans="1:9" x14ac:dyDescent="0.25">
      <c r="A23" t="s">
        <v>88</v>
      </c>
    </row>
    <row r="24" spans="1:9" x14ac:dyDescent="0.25">
      <c r="A24" t="s">
        <v>24</v>
      </c>
    </row>
    <row r="25" spans="1:9" x14ac:dyDescent="0.25">
      <c r="A25" t="s">
        <v>25</v>
      </c>
    </row>
    <row r="26" spans="1:9" x14ac:dyDescent="0.25">
      <c r="A26" t="s">
        <v>89</v>
      </c>
    </row>
    <row r="27" spans="1:9" x14ac:dyDescent="0.25">
      <c r="A27" t="s">
        <v>90</v>
      </c>
    </row>
    <row r="28" spans="1:9" x14ac:dyDescent="0.25">
      <c r="A28" t="s">
        <v>28</v>
      </c>
    </row>
    <row r="29" spans="1:9" x14ac:dyDescent="0.25">
      <c r="A29" t="s">
        <v>91</v>
      </c>
      <c r="C29" s="3" t="s">
        <v>87</v>
      </c>
    </row>
    <row r="30" spans="1:9" x14ac:dyDescent="0.25">
      <c r="A30" t="s">
        <v>92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G31" sqref="G31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22</v>
      </c>
    </row>
    <row r="2" spans="1:8" x14ac:dyDescent="0.25">
      <c r="A2" s="4" t="s">
        <v>11</v>
      </c>
      <c r="B2" s="4">
        <f>B1/180*PI()</f>
        <v>0.38397243543875248</v>
      </c>
    </row>
    <row r="3" spans="1:8" x14ac:dyDescent="0.25">
      <c r="A3" s="4" t="s">
        <v>12</v>
      </c>
      <c r="B3" s="4">
        <f>SIN(B2)</f>
        <v>0.37460659341591201</v>
      </c>
    </row>
    <row r="4" spans="1:8" x14ac:dyDescent="0.25">
      <c r="A4" s="4" t="s">
        <v>13</v>
      </c>
      <c r="B4" s="4">
        <f>COS(B2)</f>
        <v>0.92718385456678742</v>
      </c>
    </row>
    <row r="5" spans="1:8" x14ac:dyDescent="0.25">
      <c r="A5" s="3" t="s">
        <v>14</v>
      </c>
      <c r="B5" s="3">
        <v>9.81</v>
      </c>
      <c r="C5" s="3" t="s">
        <v>15</v>
      </c>
    </row>
    <row r="8" spans="1:8" x14ac:dyDescent="0.25">
      <c r="G8" s="3" t="s">
        <v>19</v>
      </c>
    </row>
    <row r="9" spans="1:8" x14ac:dyDescent="0.25">
      <c r="A9" s="3" t="s">
        <v>2</v>
      </c>
      <c r="C9" s="3" t="s">
        <v>4</v>
      </c>
      <c r="D9" s="3" t="s">
        <v>5</v>
      </c>
      <c r="E9" s="3" t="s">
        <v>6</v>
      </c>
      <c r="H9" s="3" t="s">
        <v>16</v>
      </c>
    </row>
    <row r="10" spans="1:8" x14ac:dyDescent="0.25">
      <c r="A10" s="3" t="s">
        <v>52</v>
      </c>
      <c r="B10" s="3" t="s">
        <v>1</v>
      </c>
      <c r="C10" s="5" t="s">
        <v>3</v>
      </c>
      <c r="D10" s="3" t="s">
        <v>53</v>
      </c>
      <c r="E10" s="3" t="s">
        <v>54</v>
      </c>
    </row>
    <row r="11" spans="1:8" x14ac:dyDescent="0.25">
      <c r="A11" s="1">
        <v>2.2000000000000002</v>
      </c>
      <c r="B11" s="1">
        <v>0.46</v>
      </c>
      <c r="C11" s="3">
        <f>SQRT(B11)</f>
        <v>0.67823299831252681</v>
      </c>
      <c r="D11" s="3">
        <f>A11*C11</f>
        <v>1.4921125962875592</v>
      </c>
      <c r="E11" s="3">
        <f>A11^2</f>
        <v>4.8400000000000007</v>
      </c>
      <c r="H11" s="3">
        <f>($E$20*A11-C11)^2</f>
        <v>2.1367702769239854E-4</v>
      </c>
    </row>
    <row r="12" spans="1:8" x14ac:dyDescent="0.25">
      <c r="A12" s="1">
        <v>2.6</v>
      </c>
      <c r="B12" s="1">
        <v>0.67</v>
      </c>
      <c r="C12" s="3">
        <f t="shared" ref="C12:C15" si="0">SQRT(B12)</f>
        <v>0.81853527718724506</v>
      </c>
      <c r="D12" s="3">
        <f t="shared" ref="D12:D15" si="1">A12*C12</f>
        <v>2.128191720686837</v>
      </c>
      <c r="E12" s="3">
        <f t="shared" ref="E12:E15" si="2">A12^2</f>
        <v>6.7600000000000007</v>
      </c>
      <c r="H12" s="3">
        <f>($E$20*A12-C12)^2</f>
        <v>8.3099758215657611E-8</v>
      </c>
    </row>
    <row r="13" spans="1:8" x14ac:dyDescent="0.25">
      <c r="A13" s="1">
        <v>3.2</v>
      </c>
      <c r="B13" s="1">
        <v>1</v>
      </c>
      <c r="C13" s="3">
        <f t="shared" si="0"/>
        <v>1</v>
      </c>
      <c r="D13" s="3">
        <f t="shared" si="1"/>
        <v>3.2</v>
      </c>
      <c r="E13" s="3">
        <f t="shared" si="2"/>
        <v>10.240000000000002</v>
      </c>
      <c r="H13" s="3">
        <f>($E$20*A13-C13)^2</f>
        <v>6.0572406389713482E-5</v>
      </c>
    </row>
    <row r="14" spans="1:8" x14ac:dyDescent="0.25">
      <c r="A14" s="1">
        <v>3.4</v>
      </c>
      <c r="B14" s="1">
        <v>1.1599999999999999</v>
      </c>
      <c r="C14" s="3">
        <f t="shared" si="0"/>
        <v>1.0770329614269007</v>
      </c>
      <c r="D14" s="3">
        <f t="shared" si="1"/>
        <v>3.6619120688514624</v>
      </c>
      <c r="E14" s="3">
        <f t="shared" si="2"/>
        <v>11.559999999999999</v>
      </c>
      <c r="H14" s="3">
        <f>($E$20*A14-C14)^2</f>
        <v>3.9234025855972085E-5</v>
      </c>
    </row>
    <row r="15" spans="1:8" x14ac:dyDescent="0.25">
      <c r="A15" s="1">
        <v>4</v>
      </c>
      <c r="B15" s="1">
        <v>1.61</v>
      </c>
      <c r="C15" s="3">
        <f t="shared" si="0"/>
        <v>1.2688577540449522</v>
      </c>
      <c r="D15" s="3">
        <f t="shared" si="1"/>
        <v>5.0754310161798086</v>
      </c>
      <c r="E15" s="3">
        <f t="shared" si="2"/>
        <v>16</v>
      </c>
      <c r="H15" s="3">
        <f>($E$20*A15-C15)^2</f>
        <v>8.3342648124026252E-5</v>
      </c>
    </row>
    <row r="17" spans="1:9" x14ac:dyDescent="0.25">
      <c r="A17" s="3">
        <f>AVERAGE(A11:A15)</f>
        <v>3.08</v>
      </c>
      <c r="B17" s="3">
        <f t="shared" ref="B17:E17" si="3">AVERAGE(B11:B15)</f>
        <v>0.98000000000000009</v>
      </c>
      <c r="C17" s="3">
        <f t="shared" si="3"/>
        <v>0.968531798194325</v>
      </c>
      <c r="D17" s="7">
        <f t="shared" si="3"/>
        <v>3.1115294804011335</v>
      </c>
      <c r="E17" s="7">
        <f t="shared" si="3"/>
        <v>9.8800000000000008</v>
      </c>
    </row>
    <row r="18" spans="1:9" x14ac:dyDescent="0.25">
      <c r="G18" s="3" t="s">
        <v>17</v>
      </c>
      <c r="H18" s="3">
        <f>SUM(H11:H15)/4</f>
        <v>9.9227301955081507E-5</v>
      </c>
    </row>
    <row r="19" spans="1:9" x14ac:dyDescent="0.25">
      <c r="G19" s="3" t="s">
        <v>20</v>
      </c>
      <c r="H19" s="3">
        <f>H18/5/E17</f>
        <v>2.0086498371473989E-6</v>
      </c>
    </row>
    <row r="20" spans="1:9" x14ac:dyDescent="0.25">
      <c r="C20" s="5" t="s">
        <v>9</v>
      </c>
      <c r="D20" s="5"/>
      <c r="E20" s="5">
        <f>D17/E17</f>
        <v>0.31493213364383937</v>
      </c>
      <c r="G20" s="3" t="s">
        <v>21</v>
      </c>
      <c r="H20" s="3">
        <f>SQRT(H19)</f>
        <v>1.4172684421616814E-3</v>
      </c>
    </row>
    <row r="22" spans="1:9" x14ac:dyDescent="0.25">
      <c r="D22" s="6" t="s">
        <v>18</v>
      </c>
      <c r="E22" s="5">
        <f>(1/2/B5/E20^2-B3)/B4</f>
        <v>0.15021801043899408</v>
      </c>
      <c r="G22" s="2" t="s">
        <v>22</v>
      </c>
      <c r="H22" s="3">
        <f>H20/B4/B5/E20^3</f>
        <v>4.988458028926974E-3</v>
      </c>
      <c r="I22" s="8">
        <f>H22/E22</f>
        <v>3.320812207769764E-2</v>
      </c>
    </row>
    <row r="24" spans="1:9" x14ac:dyDescent="0.25">
      <c r="A24" t="s">
        <v>75</v>
      </c>
    </row>
    <row r="25" spans="1:9" x14ac:dyDescent="0.25">
      <c r="A25" t="s">
        <v>24</v>
      </c>
    </row>
    <row r="26" spans="1:9" x14ac:dyDescent="0.25">
      <c r="A26" t="s">
        <v>25</v>
      </c>
    </row>
    <row r="27" spans="1:9" x14ac:dyDescent="0.25">
      <c r="A27" t="s">
        <v>76</v>
      </c>
    </row>
    <row r="28" spans="1:9" x14ac:dyDescent="0.25">
      <c r="A28" t="s">
        <v>77</v>
      </c>
    </row>
    <row r="29" spans="1:9" x14ac:dyDescent="0.25">
      <c r="A29" t="s">
        <v>28</v>
      </c>
    </row>
    <row r="30" spans="1:9" x14ac:dyDescent="0.25">
      <c r="A30" t="s">
        <v>78</v>
      </c>
    </row>
    <row r="31" spans="1:9" x14ac:dyDescent="0.25">
      <c r="A31" t="s">
        <v>79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D35" sqref="D35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8</v>
      </c>
    </row>
    <row r="2" spans="1:8" x14ac:dyDescent="0.25">
      <c r="A2" s="4" t="s">
        <v>11</v>
      </c>
      <c r="B2" s="4">
        <f>B1/180*PI()</f>
        <v>0.13962634015954636</v>
      </c>
    </row>
    <row r="3" spans="1:8" x14ac:dyDescent="0.25">
      <c r="A3" s="4" t="s">
        <v>12</v>
      </c>
      <c r="B3" s="4">
        <f>SIN(B2)</f>
        <v>0.13917310096006544</v>
      </c>
    </row>
    <row r="4" spans="1:8" x14ac:dyDescent="0.25">
      <c r="A4" s="4" t="s">
        <v>13</v>
      </c>
      <c r="B4" s="4">
        <f>COS(B2)</f>
        <v>0.99026806874157036</v>
      </c>
    </row>
    <row r="5" spans="1:8" x14ac:dyDescent="0.25">
      <c r="A5" s="3" t="s">
        <v>14</v>
      </c>
      <c r="B5" s="3">
        <v>9.81</v>
      </c>
      <c r="C5" s="3" t="s">
        <v>15</v>
      </c>
    </row>
    <row r="8" spans="1:8" x14ac:dyDescent="0.25">
      <c r="G8" s="3" t="s">
        <v>19</v>
      </c>
    </row>
    <row r="9" spans="1:8" x14ac:dyDescent="0.25">
      <c r="A9" s="3" t="s">
        <v>2</v>
      </c>
      <c r="C9" s="3" t="s">
        <v>4</v>
      </c>
      <c r="D9" s="3" t="s">
        <v>5</v>
      </c>
      <c r="E9" s="3" t="s">
        <v>6</v>
      </c>
      <c r="H9" s="3" t="s">
        <v>16</v>
      </c>
    </row>
    <row r="10" spans="1:8" x14ac:dyDescent="0.25">
      <c r="A10" s="3" t="s">
        <v>52</v>
      </c>
      <c r="B10" s="3" t="s">
        <v>1</v>
      </c>
      <c r="C10" s="5" t="s">
        <v>3</v>
      </c>
      <c r="D10" s="3" t="s">
        <v>53</v>
      </c>
      <c r="E10" s="3" t="s">
        <v>54</v>
      </c>
    </row>
    <row r="11" spans="1:8" x14ac:dyDescent="0.25">
      <c r="A11" s="1">
        <v>1.4</v>
      </c>
      <c r="B11" s="1">
        <v>0.36</v>
      </c>
      <c r="C11" s="3">
        <f>SQRT(B11)</f>
        <v>0.6</v>
      </c>
      <c r="D11" s="3">
        <f>A11*C11</f>
        <v>0.84</v>
      </c>
      <c r="E11" s="3">
        <f>A11^2</f>
        <v>1.9599999999999997</v>
      </c>
      <c r="H11" s="3">
        <f>($E$20*A11-C11)^2</f>
        <v>2.7595466549227582E-6</v>
      </c>
    </row>
    <row r="12" spans="1:8" x14ac:dyDescent="0.25">
      <c r="A12" s="1">
        <v>1.8</v>
      </c>
      <c r="B12" s="1">
        <v>0.59</v>
      </c>
      <c r="C12" s="3">
        <f t="shared" ref="C12:C15" si="0">SQRT(B12)</f>
        <v>0.76811457478686085</v>
      </c>
      <c r="D12" s="3">
        <f t="shared" ref="D12:D15" si="1">A12*C12</f>
        <v>1.3826062346163495</v>
      </c>
      <c r="E12" s="3">
        <f t="shared" ref="E12:E15" si="2">A12^2</f>
        <v>3.24</v>
      </c>
      <c r="H12" s="3">
        <f>($E$20*A12-C12)^2</f>
        <v>1.3881153688750813E-6</v>
      </c>
    </row>
    <row r="13" spans="1:8" x14ac:dyDescent="0.25">
      <c r="A13" s="1">
        <v>2.2000000000000002</v>
      </c>
      <c r="B13" s="1">
        <v>0.89</v>
      </c>
      <c r="C13" s="3">
        <f t="shared" si="0"/>
        <v>0.94339811320566036</v>
      </c>
      <c r="D13" s="3">
        <f t="shared" si="1"/>
        <v>2.0754758490524527</v>
      </c>
      <c r="E13" s="3">
        <f t="shared" si="2"/>
        <v>4.8400000000000007</v>
      </c>
      <c r="H13" s="3">
        <f>($E$20*A13-C13)^2</f>
        <v>9.9313796101960897E-6</v>
      </c>
    </row>
    <row r="14" spans="1:8" x14ac:dyDescent="0.25">
      <c r="A14" s="1">
        <v>2.8</v>
      </c>
      <c r="B14" s="1">
        <v>1.45</v>
      </c>
      <c r="C14" s="3">
        <f t="shared" si="0"/>
        <v>1.2041594578792296</v>
      </c>
      <c r="D14" s="3">
        <f t="shared" si="1"/>
        <v>3.3716464820618426</v>
      </c>
      <c r="E14" s="3">
        <f t="shared" si="2"/>
        <v>7.839999999999999</v>
      </c>
      <c r="H14" s="3">
        <f>($E$20*A14-C14)^2</f>
        <v>5.5977847957061111E-5</v>
      </c>
    </row>
    <row r="15" spans="1:8" x14ac:dyDescent="0.25">
      <c r="A15" s="1">
        <v>3</v>
      </c>
      <c r="B15" s="1">
        <v>1.62</v>
      </c>
      <c r="C15" s="3">
        <f t="shared" si="0"/>
        <v>1.2727922061357855</v>
      </c>
      <c r="D15" s="3">
        <f t="shared" si="1"/>
        <v>3.8183766184073562</v>
      </c>
      <c r="E15" s="3">
        <f t="shared" si="2"/>
        <v>9</v>
      </c>
      <c r="H15" s="3">
        <f>($E$20*A15-C15)^2</f>
        <v>8.7654352282854172E-5</v>
      </c>
    </row>
    <row r="17" spans="1:9" x14ac:dyDescent="0.25">
      <c r="A17" s="3">
        <f>AVERAGE(A11:A15)</f>
        <v>2.2399999999999998</v>
      </c>
      <c r="B17" s="3">
        <f t="shared" ref="B17:E17" si="3">AVERAGE(B11:B15)</f>
        <v>0.98199999999999998</v>
      </c>
      <c r="C17" s="3">
        <f t="shared" si="3"/>
        <v>0.9576928704015073</v>
      </c>
      <c r="D17" s="7">
        <f t="shared" si="3"/>
        <v>2.2976210368276004</v>
      </c>
      <c r="E17" s="7">
        <f t="shared" si="3"/>
        <v>5.3759999999999994</v>
      </c>
    </row>
    <row r="18" spans="1:9" x14ac:dyDescent="0.25">
      <c r="G18" s="3" t="s">
        <v>17</v>
      </c>
      <c r="H18" s="3">
        <f>SUM(H11:H15)/4</f>
        <v>3.9427810468477304E-5</v>
      </c>
    </row>
    <row r="19" spans="1:9" x14ac:dyDescent="0.25">
      <c r="G19" s="3" t="s">
        <v>20</v>
      </c>
      <c r="H19" s="3">
        <f>H18/5/E17</f>
        <v>1.4668084251665665E-6</v>
      </c>
    </row>
    <row r="20" spans="1:9" x14ac:dyDescent="0.25">
      <c r="C20" s="5" t="s">
        <v>9</v>
      </c>
      <c r="D20" s="5"/>
      <c r="E20" s="5">
        <f>D17/E17</f>
        <v>0.42738486548132454</v>
      </c>
      <c r="G20" s="3" t="s">
        <v>21</v>
      </c>
      <c r="H20" s="3">
        <f>SQRT(H19)</f>
        <v>1.2111186668392847E-3</v>
      </c>
    </row>
    <row r="22" spans="1:9" x14ac:dyDescent="0.25">
      <c r="D22" s="6" t="s">
        <v>18</v>
      </c>
      <c r="E22" s="5">
        <f>(1/2/B5/E20^2-B3)/B4</f>
        <v>0.14123902187169468</v>
      </c>
      <c r="G22" s="2" t="s">
        <v>22</v>
      </c>
      <c r="H22" s="3">
        <f>H20/B4/B5/E20^3</f>
        <v>1.5970094956536756E-3</v>
      </c>
      <c r="I22" s="8">
        <f>H22/E22</f>
        <v>1.1307140721382522E-2</v>
      </c>
    </row>
    <row r="24" spans="1:9" x14ac:dyDescent="0.25">
      <c r="A24" t="s">
        <v>70</v>
      </c>
    </row>
    <row r="25" spans="1:9" x14ac:dyDescent="0.25">
      <c r="A25" t="s">
        <v>24</v>
      </c>
    </row>
    <row r="26" spans="1:9" x14ac:dyDescent="0.25">
      <c r="A26" t="s">
        <v>25</v>
      </c>
    </row>
    <row r="27" spans="1:9" x14ac:dyDescent="0.25">
      <c r="A27" t="s">
        <v>71</v>
      </c>
    </row>
    <row r="28" spans="1:9" x14ac:dyDescent="0.25">
      <c r="A28" t="s">
        <v>72</v>
      </c>
    </row>
    <row r="29" spans="1:9" x14ac:dyDescent="0.25">
      <c r="A29" t="s">
        <v>28</v>
      </c>
    </row>
    <row r="30" spans="1:9" x14ac:dyDescent="0.25">
      <c r="A30" t="s">
        <v>73</v>
      </c>
    </row>
    <row r="31" spans="1:9" x14ac:dyDescent="0.25">
      <c r="A31" t="s">
        <v>74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F36" sqref="F36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15</v>
      </c>
    </row>
    <row r="2" spans="1:8" x14ac:dyDescent="0.25">
      <c r="A2" s="4" t="s">
        <v>11</v>
      </c>
      <c r="B2" s="4">
        <f>B1/180*PI()</f>
        <v>0.26179938779914941</v>
      </c>
    </row>
    <row r="3" spans="1:8" x14ac:dyDescent="0.25">
      <c r="A3" s="4" t="s">
        <v>12</v>
      </c>
      <c r="B3" s="4">
        <f>SIN(B2)</f>
        <v>0.25881904510252074</v>
      </c>
    </row>
    <row r="4" spans="1:8" x14ac:dyDescent="0.25">
      <c r="A4" s="4" t="s">
        <v>13</v>
      </c>
      <c r="B4" s="4">
        <f>COS(B2)</f>
        <v>0.96592582628906831</v>
      </c>
    </row>
    <row r="5" spans="1:8" x14ac:dyDescent="0.25">
      <c r="A5" s="3" t="s">
        <v>14</v>
      </c>
      <c r="B5" s="3">
        <v>9.81</v>
      </c>
      <c r="C5" s="3" t="s">
        <v>15</v>
      </c>
    </row>
    <row r="8" spans="1:8" x14ac:dyDescent="0.25">
      <c r="G8" s="3" t="s">
        <v>19</v>
      </c>
    </row>
    <row r="9" spans="1:8" x14ac:dyDescent="0.25">
      <c r="A9" s="3" t="s">
        <v>2</v>
      </c>
      <c r="C9" s="3" t="s">
        <v>4</v>
      </c>
      <c r="D9" s="3" t="s">
        <v>5</v>
      </c>
      <c r="E9" s="3" t="s">
        <v>6</v>
      </c>
      <c r="H9" s="3" t="s">
        <v>16</v>
      </c>
    </row>
    <row r="10" spans="1:8" x14ac:dyDescent="0.25">
      <c r="A10" s="3" t="s">
        <v>52</v>
      </c>
      <c r="B10" s="3" t="s">
        <v>1</v>
      </c>
      <c r="C10" s="5" t="s">
        <v>3</v>
      </c>
      <c r="D10" s="3" t="s">
        <v>53</v>
      </c>
      <c r="E10" s="3" t="s">
        <v>54</v>
      </c>
    </row>
    <row r="11" spans="1:8" x14ac:dyDescent="0.25">
      <c r="A11" s="1">
        <v>1.6</v>
      </c>
      <c r="B11" s="1">
        <v>0.32</v>
      </c>
      <c r="C11" s="3">
        <f>SQRT(B11)</f>
        <v>0.56568542494923801</v>
      </c>
      <c r="D11" s="3">
        <f>A11*C11</f>
        <v>0.90509667991878084</v>
      </c>
      <c r="E11" s="3">
        <f>A11^2</f>
        <v>2.5600000000000005</v>
      </c>
      <c r="H11" s="3">
        <f>($E$20*A11-C11)^2</f>
        <v>6.1013547610115583E-4</v>
      </c>
    </row>
    <row r="12" spans="1:8" x14ac:dyDescent="0.25">
      <c r="A12" s="1">
        <v>2.4</v>
      </c>
      <c r="B12" s="1">
        <v>0.82</v>
      </c>
      <c r="C12" s="3">
        <f t="shared" ref="C12:C15" si="0">SQRT(B12)</f>
        <v>0.90553851381374162</v>
      </c>
      <c r="D12" s="3">
        <f t="shared" ref="D12:D15" si="1">A12*C12</f>
        <v>2.1732924331529797</v>
      </c>
      <c r="E12" s="3">
        <f t="shared" ref="E12:E15" si="2">A12^2</f>
        <v>5.76</v>
      </c>
      <c r="H12" s="3">
        <f>($E$20*A12-C12)^2</f>
        <v>3.9836150385758929E-4</v>
      </c>
    </row>
    <row r="13" spans="1:8" x14ac:dyDescent="0.25">
      <c r="A13" s="1">
        <v>2.8</v>
      </c>
      <c r="B13" s="1">
        <v>1.04</v>
      </c>
      <c r="C13" s="3">
        <f t="shared" si="0"/>
        <v>1.019803902718557</v>
      </c>
      <c r="D13" s="3">
        <f t="shared" si="1"/>
        <v>2.8554509276119595</v>
      </c>
      <c r="E13" s="3">
        <f t="shared" si="2"/>
        <v>7.839999999999999</v>
      </c>
      <c r="H13" s="3">
        <f>($E$20*A13-C13)^2</f>
        <v>1.7881578387034483E-4</v>
      </c>
    </row>
    <row r="14" spans="1:8" x14ac:dyDescent="0.25">
      <c r="A14" s="1">
        <v>3.4</v>
      </c>
      <c r="B14" s="1">
        <v>1.58</v>
      </c>
      <c r="C14" s="3">
        <f t="shared" si="0"/>
        <v>1.2569805089976536</v>
      </c>
      <c r="D14" s="3">
        <f t="shared" si="1"/>
        <v>4.2737337305920224</v>
      </c>
      <c r="E14" s="3">
        <f t="shared" si="2"/>
        <v>11.559999999999999</v>
      </c>
      <c r="H14" s="3">
        <f>($E$20*A14-C14)^2</f>
        <v>5.8058098011905509E-6</v>
      </c>
    </row>
    <row r="15" spans="1:8" x14ac:dyDescent="0.25">
      <c r="A15" s="1">
        <v>3.6</v>
      </c>
      <c r="B15" s="1">
        <v>1.78</v>
      </c>
      <c r="C15" s="3">
        <f t="shared" si="0"/>
        <v>1.3341664064126333</v>
      </c>
      <c r="D15" s="3">
        <f t="shared" si="1"/>
        <v>4.8029990630854797</v>
      </c>
      <c r="E15" s="3">
        <f t="shared" si="2"/>
        <v>12.96</v>
      </c>
      <c r="H15" s="3">
        <f>($E$20*A15-C15)^2</f>
        <v>3.3606705054629808E-5</v>
      </c>
    </row>
    <row r="17" spans="1:9" x14ac:dyDescent="0.25">
      <c r="A17" s="3">
        <f>AVERAGE(A11:A15)</f>
        <v>2.76</v>
      </c>
      <c r="B17" s="3">
        <f t="shared" ref="B17:E17" si="3">AVERAGE(B11:B15)</f>
        <v>1.1080000000000001</v>
      </c>
      <c r="C17" s="3">
        <f t="shared" si="3"/>
        <v>1.0164349513783646</v>
      </c>
      <c r="D17" s="7">
        <f t="shared" si="3"/>
        <v>3.0021145668722444</v>
      </c>
      <c r="E17" s="7">
        <f t="shared" si="3"/>
        <v>8.1359999999999992</v>
      </c>
    </row>
    <row r="18" spans="1:9" x14ac:dyDescent="0.25">
      <c r="G18" s="3" t="s">
        <v>17</v>
      </c>
      <c r="H18" s="3">
        <f>SUM(H11:H15)/4</f>
        <v>3.0668131967122753E-4</v>
      </c>
    </row>
    <row r="19" spans="1:9" x14ac:dyDescent="0.25">
      <c r="G19" s="3" t="s">
        <v>20</v>
      </c>
      <c r="H19" s="3">
        <f>H18/5/E17</f>
        <v>7.5388721649760955E-6</v>
      </c>
    </row>
    <row r="20" spans="1:9" x14ac:dyDescent="0.25">
      <c r="C20" s="5" t="s">
        <v>9</v>
      </c>
      <c r="D20" s="5"/>
      <c r="E20" s="5">
        <f>D17/E17</f>
        <v>0.36899146593808319</v>
      </c>
      <c r="G20" s="3" t="s">
        <v>21</v>
      </c>
      <c r="H20" s="3">
        <f>SQRT(H19)</f>
        <v>2.7457006692238133E-3</v>
      </c>
    </row>
    <row r="22" spans="1:9" x14ac:dyDescent="0.25">
      <c r="D22" s="6" t="s">
        <v>18</v>
      </c>
      <c r="E22" s="5">
        <f>(1/2/B5/E20^2-B3)/B4</f>
        <v>0.1195979822277468</v>
      </c>
      <c r="G22" s="2" t="s">
        <v>22</v>
      </c>
      <c r="H22" s="3">
        <f>H20/B4/B5/E20^3</f>
        <v>5.7675509329812536E-3</v>
      </c>
      <c r="I22" s="8">
        <f>H22/E22</f>
        <v>4.8224483603730724E-2</v>
      </c>
    </row>
    <row r="24" spans="1:9" x14ac:dyDescent="0.25">
      <c r="A24" t="s">
        <v>65</v>
      </c>
    </row>
    <row r="25" spans="1:9" x14ac:dyDescent="0.25">
      <c r="A25" t="s">
        <v>24</v>
      </c>
    </row>
    <row r="26" spans="1:9" x14ac:dyDescent="0.25">
      <c r="A26" t="s">
        <v>25</v>
      </c>
    </row>
    <row r="27" spans="1:9" x14ac:dyDescent="0.25">
      <c r="A27" t="s">
        <v>66</v>
      </c>
    </row>
    <row r="28" spans="1:9" x14ac:dyDescent="0.25">
      <c r="A28" t="s">
        <v>67</v>
      </c>
    </row>
    <row r="29" spans="1:9" x14ac:dyDescent="0.25">
      <c r="A29" t="s">
        <v>28</v>
      </c>
    </row>
    <row r="30" spans="1:9" x14ac:dyDescent="0.25">
      <c r="A30" t="s">
        <v>68</v>
      </c>
    </row>
    <row r="31" spans="1:9" x14ac:dyDescent="0.25">
      <c r="A31" t="s">
        <v>69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D34" sqref="D34"/>
    </sheetView>
  </sheetViews>
  <sheetFormatPr defaultRowHeight="15" x14ac:dyDescent="0.25"/>
  <cols>
    <col min="1" max="6" width="9.140625" style="3"/>
    <col min="7" max="8" width="12" style="3" bestFit="1" customWidth="1"/>
    <col min="9" max="16384" width="9.140625" style="3"/>
  </cols>
  <sheetData>
    <row r="1" spans="1:8" x14ac:dyDescent="0.25">
      <c r="A1" s="3" t="s">
        <v>10</v>
      </c>
      <c r="B1" s="1">
        <v>17</v>
      </c>
    </row>
    <row r="2" spans="1:8" x14ac:dyDescent="0.25">
      <c r="A2" s="4" t="s">
        <v>11</v>
      </c>
      <c r="B2" s="4">
        <f>B1/180*PI()</f>
        <v>0.29670597283903599</v>
      </c>
    </row>
    <row r="3" spans="1:8" x14ac:dyDescent="0.25">
      <c r="A3" s="4" t="s">
        <v>12</v>
      </c>
      <c r="B3" s="4">
        <f>SIN(B2)</f>
        <v>0.29237170472273671</v>
      </c>
    </row>
    <row r="4" spans="1:8" x14ac:dyDescent="0.25">
      <c r="A4" s="4" t="s">
        <v>13</v>
      </c>
      <c r="B4" s="4">
        <f>COS(B2)</f>
        <v>0.95630475596303555</v>
      </c>
    </row>
    <row r="5" spans="1:8" x14ac:dyDescent="0.25">
      <c r="A5" s="3" t="s">
        <v>14</v>
      </c>
      <c r="B5" s="3">
        <v>9.81</v>
      </c>
      <c r="C5" s="3" t="s">
        <v>15</v>
      </c>
    </row>
    <row r="8" spans="1:8" x14ac:dyDescent="0.25">
      <c r="G8" s="3" t="s">
        <v>19</v>
      </c>
    </row>
    <row r="9" spans="1:8" x14ac:dyDescent="0.25">
      <c r="A9" s="3" t="s">
        <v>2</v>
      </c>
      <c r="C9" s="3" t="s">
        <v>4</v>
      </c>
      <c r="D9" s="3" t="s">
        <v>5</v>
      </c>
      <c r="E9" s="3" t="s">
        <v>6</v>
      </c>
      <c r="H9" s="3" t="s">
        <v>16</v>
      </c>
    </row>
    <row r="10" spans="1:8" x14ac:dyDescent="0.25">
      <c r="A10" s="3" t="s">
        <v>52</v>
      </c>
      <c r="B10" s="3" t="s">
        <v>1</v>
      </c>
      <c r="C10" s="5" t="s">
        <v>3</v>
      </c>
      <c r="D10" s="3" t="s">
        <v>53</v>
      </c>
      <c r="E10" s="3" t="s">
        <v>54</v>
      </c>
    </row>
    <row r="11" spans="1:8" x14ac:dyDescent="0.25">
      <c r="A11" s="1">
        <v>1.2</v>
      </c>
      <c r="B11" s="1">
        <v>0.12</v>
      </c>
      <c r="C11" s="3">
        <f>SQRT(B11)</f>
        <v>0.34641016151377546</v>
      </c>
      <c r="D11" s="3">
        <f>A11*C11</f>
        <v>0.41569219381653055</v>
      </c>
      <c r="E11" s="3">
        <f>A11^2</f>
        <v>1.44</v>
      </c>
      <c r="H11" s="3">
        <f>($E$20*A11-C11)^2</f>
        <v>3.1534260322521428E-3</v>
      </c>
    </row>
    <row r="12" spans="1:8" x14ac:dyDescent="0.25">
      <c r="A12" s="1">
        <v>1.8</v>
      </c>
      <c r="B12" s="1">
        <v>0.38</v>
      </c>
      <c r="C12" s="3">
        <f t="shared" ref="C12:C15" si="0">SQRT(B12)</f>
        <v>0.61644140029689765</v>
      </c>
      <c r="D12" s="3">
        <f t="shared" ref="D12:D15" si="1">A12*C12</f>
        <v>1.1095945205344158</v>
      </c>
      <c r="E12" s="3">
        <f t="shared" ref="E12:E15" si="2">A12^2</f>
        <v>3.24</v>
      </c>
      <c r="H12" s="3">
        <f>($E$20*A12-C12)^2</f>
        <v>1.585860916450609E-4</v>
      </c>
    </row>
    <row r="13" spans="1:8" x14ac:dyDescent="0.25">
      <c r="A13" s="1">
        <v>2.2000000000000002</v>
      </c>
      <c r="B13" s="1">
        <v>0.57999999999999996</v>
      </c>
      <c r="C13" s="3">
        <f t="shared" si="0"/>
        <v>0.76157731058639078</v>
      </c>
      <c r="D13" s="3">
        <f t="shared" si="1"/>
        <v>1.6754700832900598</v>
      </c>
      <c r="E13" s="3">
        <f t="shared" si="2"/>
        <v>4.8400000000000007</v>
      </c>
      <c r="H13" s="3">
        <f>($E$20*A13-C13)^2</f>
        <v>5.541549249024211E-4</v>
      </c>
    </row>
    <row r="14" spans="1:8" x14ac:dyDescent="0.25">
      <c r="A14" s="1">
        <v>2.8</v>
      </c>
      <c r="B14" s="1">
        <v>0.88</v>
      </c>
      <c r="C14" s="3">
        <f t="shared" si="0"/>
        <v>0.93808315196468595</v>
      </c>
      <c r="D14" s="3">
        <f t="shared" si="1"/>
        <v>2.6266328255011206</v>
      </c>
      <c r="E14" s="3">
        <f t="shared" si="2"/>
        <v>7.839999999999999</v>
      </c>
      <c r="H14" s="3">
        <f>($E$20*A14-C14)^2</f>
        <v>1.5287615354051083E-6</v>
      </c>
    </row>
    <row r="15" spans="1:8" x14ac:dyDescent="0.25">
      <c r="A15" s="1">
        <v>3.2</v>
      </c>
      <c r="B15" s="1">
        <v>1.1499999999999999</v>
      </c>
      <c r="C15" s="3">
        <f t="shared" si="0"/>
        <v>1.0723805294763609</v>
      </c>
      <c r="D15" s="3">
        <f t="shared" si="1"/>
        <v>3.431617694324355</v>
      </c>
      <c r="E15" s="3">
        <f t="shared" si="2"/>
        <v>10.240000000000002</v>
      </c>
      <c r="H15" s="3">
        <f>($E$20*A15-C15)^2</f>
        <v>1.2714035110900054E-6</v>
      </c>
    </row>
    <row r="17" spans="1:9" x14ac:dyDescent="0.25">
      <c r="A17" s="3">
        <f>AVERAGE(A11:A15)</f>
        <v>2.2399999999999998</v>
      </c>
      <c r="B17" s="3">
        <f t="shared" ref="B17:E17" si="3">AVERAGE(B11:B15)</f>
        <v>0.622</v>
      </c>
      <c r="C17" s="3">
        <f t="shared" si="3"/>
        <v>0.74697851076762212</v>
      </c>
      <c r="D17" s="7">
        <f t="shared" si="3"/>
        <v>1.8518014634932964</v>
      </c>
      <c r="E17" s="7">
        <f t="shared" si="3"/>
        <v>5.5200000000000005</v>
      </c>
    </row>
    <row r="18" spans="1:9" x14ac:dyDescent="0.25">
      <c r="G18" s="3" t="s">
        <v>17</v>
      </c>
      <c r="H18" s="3">
        <f>SUM(H11:H15)/4</f>
        <v>9.6724180346153003E-4</v>
      </c>
    </row>
    <row r="19" spans="1:9" x14ac:dyDescent="0.25">
      <c r="G19" s="3" t="s">
        <v>20</v>
      </c>
      <c r="H19" s="3">
        <f>H18/5/E17</f>
        <v>3.5044992879040939E-5</v>
      </c>
    </row>
    <row r="20" spans="1:9" x14ac:dyDescent="0.25">
      <c r="C20" s="5" t="s">
        <v>9</v>
      </c>
      <c r="D20" s="5"/>
      <c r="E20" s="5">
        <f>D17/E17</f>
        <v>0.33547127961835077</v>
      </c>
      <c r="G20" s="3" t="s">
        <v>21</v>
      </c>
      <c r="H20" s="3">
        <f>SQRT(H19)</f>
        <v>5.9198811541314698E-3</v>
      </c>
    </row>
    <row r="22" spans="1:9" x14ac:dyDescent="0.25">
      <c r="D22" s="6" t="s">
        <v>18</v>
      </c>
      <c r="E22" s="5">
        <f>(1/2/B5/E20^2-B3)/B4</f>
        <v>0.16785001382239911</v>
      </c>
      <c r="G22" s="2" t="s">
        <v>22</v>
      </c>
      <c r="H22" s="3">
        <f>H20/B4/B5/E20^3</f>
        <v>1.6714047391146413E-2</v>
      </c>
      <c r="I22" s="8">
        <f>H22/E22</f>
        <v>9.9577277418823607E-2</v>
      </c>
    </row>
    <row r="24" spans="1:9" x14ac:dyDescent="0.25">
      <c r="A24" t="s">
        <v>57</v>
      </c>
    </row>
    <row r="25" spans="1:9" x14ac:dyDescent="0.25">
      <c r="A25" t="s">
        <v>24</v>
      </c>
    </row>
    <row r="26" spans="1:9" x14ac:dyDescent="0.25">
      <c r="A26" t="s">
        <v>25</v>
      </c>
    </row>
    <row r="27" spans="1:9" x14ac:dyDescent="0.25">
      <c r="A27" t="s">
        <v>58</v>
      </c>
    </row>
    <row r="28" spans="1:9" x14ac:dyDescent="0.25">
      <c r="A28" t="s">
        <v>62</v>
      </c>
    </row>
    <row r="29" spans="1:9" x14ac:dyDescent="0.25">
      <c r="A29" t="s">
        <v>28</v>
      </c>
    </row>
    <row r="30" spans="1:9" x14ac:dyDescent="0.25">
      <c r="A30" t="s">
        <v>63</v>
      </c>
    </row>
    <row r="31" spans="1:9" x14ac:dyDescent="0.25">
      <c r="A31" t="s">
        <v>64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17</vt:i4>
      </vt:variant>
    </vt:vector>
  </HeadingPairs>
  <TitlesOfParts>
    <vt:vector size="17" baseType="lpstr">
      <vt:lpstr>24</vt:lpstr>
      <vt:lpstr>7</vt:lpstr>
      <vt:lpstr>16</vt:lpstr>
      <vt:lpstr>10</vt:lpstr>
      <vt:lpstr>3</vt:lpstr>
      <vt:lpstr>19</vt:lpstr>
      <vt:lpstr>22</vt:lpstr>
      <vt:lpstr>12</vt:lpstr>
      <vt:lpstr>8</vt:lpstr>
      <vt:lpstr>2</vt:lpstr>
      <vt:lpstr>21</vt:lpstr>
      <vt:lpstr>17</vt:lpstr>
      <vt:lpstr>13</vt:lpstr>
      <vt:lpstr>6</vt:lpstr>
      <vt:lpstr>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2020-09-23T21:43:02Z</dcterms:created>
  <dcterms:modified xsi:type="dcterms:W3CDTF">2020-09-24T00:36:05Z</dcterms:modified>
</cp:coreProperties>
</file>