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10545"/>
  </bookViews>
  <sheets>
    <sheet name="1" sheetId="2" r:id="rId1"/>
    <sheet name="2" sheetId="6" r:id="rId2"/>
    <sheet name="3" sheetId="7" r:id="rId3"/>
    <sheet name="4" sheetId="8" r:id="rId4"/>
    <sheet name="5" sheetId="9" r:id="rId5"/>
    <sheet name="6" sheetId="10" r:id="rId6"/>
    <sheet name="7" sheetId="4" r:id="rId7"/>
    <sheet name="8" sheetId="5" r:id="rId8"/>
    <sheet name="9" sheetId="11" r:id="rId9"/>
    <sheet name="10" sheetId="12" r:id="rId10"/>
    <sheet name="11" sheetId="13" r:id="rId11"/>
    <sheet name="12" sheetId="14" r:id="rId12"/>
  </sheets>
  <calcPr calcId="125725"/>
</workbook>
</file>

<file path=xl/calcChain.xml><?xml version="1.0" encoding="utf-8"?>
<calcChain xmlns="http://schemas.openxmlformats.org/spreadsheetml/2006/main">
  <c r="H10" i="14"/>
  <c r="H10" i="13"/>
  <c r="H10" i="12"/>
  <c r="H10" i="11"/>
  <c r="H10" i="5"/>
  <c r="H10" i="4"/>
  <c r="H10" i="10"/>
  <c r="H10" i="9"/>
  <c r="H10" i="7"/>
  <c r="H10" i="6"/>
  <c r="H10" i="2"/>
  <c r="H10" i="8"/>
  <c r="A15" i="14"/>
  <c r="B8"/>
  <c r="A8"/>
  <c r="D6"/>
  <c r="C6"/>
  <c r="E6" s="1"/>
  <c r="D5"/>
  <c r="C5"/>
  <c r="E5" s="1"/>
  <c r="D4"/>
  <c r="C4"/>
  <c r="E4" s="1"/>
  <c r="E3"/>
  <c r="D3"/>
  <c r="C3"/>
  <c r="E2"/>
  <c r="D2"/>
  <c r="D8" s="1"/>
  <c r="C2"/>
  <c r="A15" i="13"/>
  <c r="B8"/>
  <c r="A8"/>
  <c r="D6"/>
  <c r="C6"/>
  <c r="E6" s="1"/>
  <c r="D5"/>
  <c r="C5"/>
  <c r="E5" s="1"/>
  <c r="D4"/>
  <c r="C4"/>
  <c r="E4" s="1"/>
  <c r="E3"/>
  <c r="D3"/>
  <c r="C3"/>
  <c r="E2"/>
  <c r="D2"/>
  <c r="D8" s="1"/>
  <c r="C2"/>
  <c r="A15" i="12"/>
  <c r="A15" i="5"/>
  <c r="A15" i="4"/>
  <c r="A15" i="10"/>
  <c r="A15" i="9"/>
  <c r="A15" i="8"/>
  <c r="A15" i="7"/>
  <c r="A15" i="6"/>
  <c r="A15" i="2"/>
  <c r="A15" i="11"/>
  <c r="B8" i="12"/>
  <c r="A8"/>
  <c r="D6"/>
  <c r="C6"/>
  <c r="E6" s="1"/>
  <c r="E5"/>
  <c r="D5"/>
  <c r="C5"/>
  <c r="D4"/>
  <c r="C4"/>
  <c r="E4" s="1"/>
  <c r="D3"/>
  <c r="C3"/>
  <c r="E3" s="1"/>
  <c r="D2"/>
  <c r="C2"/>
  <c r="E12" i="11"/>
  <c r="B8"/>
  <c r="A8"/>
  <c r="D6"/>
  <c r="C6"/>
  <c r="E6" s="1"/>
  <c r="D5"/>
  <c r="C5"/>
  <c r="E5" s="1"/>
  <c r="D4"/>
  <c r="C4"/>
  <c r="E4" s="1"/>
  <c r="E3"/>
  <c r="D3"/>
  <c r="D8" s="1"/>
  <c r="C3"/>
  <c r="D2"/>
  <c r="C2"/>
  <c r="E12" i="10"/>
  <c r="C3"/>
  <c r="C4"/>
  <c r="E4" s="1"/>
  <c r="C5"/>
  <c r="E5" s="1"/>
  <c r="C6"/>
  <c r="C2"/>
  <c r="B8"/>
  <c r="A8"/>
  <c r="D6"/>
  <c r="E6"/>
  <c r="D5"/>
  <c r="D4"/>
  <c r="D3"/>
  <c r="E3"/>
  <c r="E2"/>
  <c r="D2"/>
  <c r="B8" i="9"/>
  <c r="A8"/>
  <c r="L6"/>
  <c r="D6"/>
  <c r="C6"/>
  <c r="E6" s="1"/>
  <c r="L5"/>
  <c r="D5"/>
  <c r="C5"/>
  <c r="E5" s="1"/>
  <c r="L4"/>
  <c r="D4"/>
  <c r="C4"/>
  <c r="E4" s="1"/>
  <c r="L3"/>
  <c r="D3"/>
  <c r="C3"/>
  <c r="E3" s="1"/>
  <c r="L2"/>
  <c r="D2"/>
  <c r="C2"/>
  <c r="C8" s="1"/>
  <c r="B8" i="8"/>
  <c r="A8"/>
  <c r="L6"/>
  <c r="D6"/>
  <c r="C6"/>
  <c r="E6" s="1"/>
  <c r="L5"/>
  <c r="D5"/>
  <c r="C5"/>
  <c r="E5" s="1"/>
  <c r="L4"/>
  <c r="D4"/>
  <c r="C4"/>
  <c r="E4" s="1"/>
  <c r="L3"/>
  <c r="D3"/>
  <c r="C3"/>
  <c r="E3" s="1"/>
  <c r="L2"/>
  <c r="D2"/>
  <c r="D8" s="1"/>
  <c r="C2"/>
  <c r="C8" s="1"/>
  <c r="H2" i="7"/>
  <c r="L3"/>
  <c r="L4"/>
  <c r="L5"/>
  <c r="L6"/>
  <c r="L2"/>
  <c r="E12"/>
  <c r="B8"/>
  <c r="A8"/>
  <c r="D6"/>
  <c r="C6"/>
  <c r="E6" s="1"/>
  <c r="D5"/>
  <c r="C5"/>
  <c r="E5" s="1"/>
  <c r="D4"/>
  <c r="C4"/>
  <c r="E4" s="1"/>
  <c r="D3"/>
  <c r="C3"/>
  <c r="E3" s="1"/>
  <c r="D2"/>
  <c r="D8" s="1"/>
  <c r="C2"/>
  <c r="C8" s="1"/>
  <c r="L3" i="6"/>
  <c r="L4"/>
  <c r="L5"/>
  <c r="L6"/>
  <c r="L2"/>
  <c r="E6"/>
  <c r="H2"/>
  <c r="E12"/>
  <c r="B8"/>
  <c r="A8"/>
  <c r="D6"/>
  <c r="C6"/>
  <c r="D5"/>
  <c r="C5"/>
  <c r="E5" s="1"/>
  <c r="D4"/>
  <c r="C4"/>
  <c r="E4" s="1"/>
  <c r="D3"/>
  <c r="C3"/>
  <c r="E3" s="1"/>
  <c r="D2"/>
  <c r="D8" s="1"/>
  <c r="C2"/>
  <c r="C8" s="1"/>
  <c r="H8" i="2"/>
  <c r="H6"/>
  <c r="H2"/>
  <c r="M8"/>
  <c r="M3"/>
  <c r="M4"/>
  <c r="M5"/>
  <c r="M6"/>
  <c r="M2"/>
  <c r="L8"/>
  <c r="L3"/>
  <c r="L4"/>
  <c r="L5"/>
  <c r="L6"/>
  <c r="L2"/>
  <c r="H3"/>
  <c r="H4"/>
  <c r="H11" s="1"/>
  <c r="H13" s="1"/>
  <c r="H15" s="1"/>
  <c r="H5"/>
  <c r="E12"/>
  <c r="E10"/>
  <c r="B8"/>
  <c r="C8"/>
  <c r="D8"/>
  <c r="E8"/>
  <c r="A8"/>
  <c r="C3"/>
  <c r="E3" s="1"/>
  <c r="D3"/>
  <c r="C4"/>
  <c r="E4" s="1"/>
  <c r="D4"/>
  <c r="C5"/>
  <c r="E5" s="1"/>
  <c r="D5"/>
  <c r="C6"/>
  <c r="E6" s="1"/>
  <c r="D6"/>
  <c r="E2"/>
  <c r="D2"/>
  <c r="C2"/>
  <c r="B8" i="5"/>
  <c r="A8"/>
  <c r="E6"/>
  <c r="D6"/>
  <c r="C6"/>
  <c r="D5"/>
  <c r="C5"/>
  <c r="E5" s="1"/>
  <c r="D4"/>
  <c r="C4"/>
  <c r="E4" s="1"/>
  <c r="D3"/>
  <c r="C3"/>
  <c r="E3" s="1"/>
  <c r="D2"/>
  <c r="C2"/>
  <c r="H2" i="4"/>
  <c r="E12"/>
  <c r="E3"/>
  <c r="E4"/>
  <c r="E5"/>
  <c r="E6"/>
  <c r="E2"/>
  <c r="C3"/>
  <c r="D3"/>
  <c r="C4"/>
  <c r="D4"/>
  <c r="C5"/>
  <c r="D5"/>
  <c r="C6"/>
  <c r="D6"/>
  <c r="C2"/>
  <c r="B8"/>
  <c r="A8"/>
  <c r="D8"/>
  <c r="D2"/>
  <c r="C8" i="14" l="1"/>
  <c r="E8"/>
  <c r="E10" s="1"/>
  <c r="C8" i="13"/>
  <c r="E8"/>
  <c r="E10" s="1"/>
  <c r="C8" i="12"/>
  <c r="E2"/>
  <c r="D8"/>
  <c r="E8"/>
  <c r="C8" i="11"/>
  <c r="E2"/>
  <c r="E8" s="1"/>
  <c r="E10" s="1"/>
  <c r="H4" s="1"/>
  <c r="D8" i="10"/>
  <c r="E8"/>
  <c r="C8"/>
  <c r="E2" i="9"/>
  <c r="E8" s="1"/>
  <c r="L8"/>
  <c r="M4" s="1"/>
  <c r="D8"/>
  <c r="L8" i="8"/>
  <c r="M4" s="1"/>
  <c r="E2"/>
  <c r="E8" s="1"/>
  <c r="E10" s="1"/>
  <c r="L8" i="7"/>
  <c r="M4" s="1"/>
  <c r="E2"/>
  <c r="E8" s="1"/>
  <c r="E10" s="1"/>
  <c r="L8" i="6"/>
  <c r="M4" s="1"/>
  <c r="E2"/>
  <c r="E8" s="1"/>
  <c r="E10" s="1"/>
  <c r="D8" i="5"/>
  <c r="C8"/>
  <c r="E2"/>
  <c r="E8" s="1"/>
  <c r="E10" s="1"/>
  <c r="C8" i="4"/>
  <c r="E8"/>
  <c r="E10" s="1"/>
  <c r="H3" i="14" l="1"/>
  <c r="E12"/>
  <c r="H4"/>
  <c r="H6"/>
  <c r="H2"/>
  <c r="H5"/>
  <c r="H4" i="13"/>
  <c r="H2"/>
  <c r="H3"/>
  <c r="H5"/>
  <c r="H6"/>
  <c r="E12"/>
  <c r="E10" i="12"/>
  <c r="E12" s="1"/>
  <c r="H3" i="11"/>
  <c r="H5"/>
  <c r="H2"/>
  <c r="H6"/>
  <c r="E10" i="10"/>
  <c r="H4" s="1"/>
  <c r="M2" i="9"/>
  <c r="M6"/>
  <c r="M5"/>
  <c r="M3"/>
  <c r="E10"/>
  <c r="H6" s="1"/>
  <c r="E12" i="8"/>
  <c r="H6"/>
  <c r="H5"/>
  <c r="H4"/>
  <c r="H3"/>
  <c r="H2"/>
  <c r="M5"/>
  <c r="M2"/>
  <c r="M6"/>
  <c r="M3"/>
  <c r="M6" i="7"/>
  <c r="H6"/>
  <c r="H5"/>
  <c r="H4"/>
  <c r="H3"/>
  <c r="M5"/>
  <c r="M2"/>
  <c r="M3"/>
  <c r="M6" i="6"/>
  <c r="H3"/>
  <c r="H6"/>
  <c r="H5"/>
  <c r="H4"/>
  <c r="M5"/>
  <c r="M2"/>
  <c r="M3"/>
  <c r="E12" i="5"/>
  <c r="H5"/>
  <c r="H6"/>
  <c r="H3"/>
  <c r="H4"/>
  <c r="H2"/>
  <c r="H6" i="4"/>
  <c r="H3"/>
  <c r="H4"/>
  <c r="H5"/>
  <c r="H8" i="14" l="1"/>
  <c r="H9" s="1"/>
  <c r="H11" s="1"/>
  <c r="H13" s="1"/>
  <c r="H15" s="1"/>
  <c r="H8" i="13"/>
  <c r="H9" s="1"/>
  <c r="H11" s="1"/>
  <c r="H13" s="1"/>
  <c r="H15" s="1"/>
  <c r="H5" i="12"/>
  <c r="H3"/>
  <c r="H2"/>
  <c r="H4"/>
  <c r="H6"/>
  <c r="H8" i="11"/>
  <c r="H9" s="1"/>
  <c r="H11" s="1"/>
  <c r="H13" s="1"/>
  <c r="H15" s="1"/>
  <c r="H6" i="10"/>
  <c r="H2"/>
  <c r="H3"/>
  <c r="H5"/>
  <c r="M8" i="9"/>
  <c r="H4"/>
  <c r="H3"/>
  <c r="H2"/>
  <c r="E12"/>
  <c r="H5"/>
  <c r="M8" i="8"/>
  <c r="H8"/>
  <c r="H9" s="1"/>
  <c r="H11" s="1"/>
  <c r="H13" s="1"/>
  <c r="H15" s="1"/>
  <c r="M8" i="7"/>
  <c r="H8"/>
  <c r="H9" s="1"/>
  <c r="H11" s="1"/>
  <c r="H13" s="1"/>
  <c r="H15" s="1"/>
  <c r="M8" i="6"/>
  <c r="H8"/>
  <c r="H9" s="1"/>
  <c r="H11" s="1"/>
  <c r="H13" s="1"/>
  <c r="H15" s="1"/>
  <c r="H8" i="5"/>
  <c r="H9" s="1"/>
  <c r="H11" s="1"/>
  <c r="H13" s="1"/>
  <c r="H15" s="1"/>
  <c r="H8" i="4"/>
  <c r="H9" s="1"/>
  <c r="H11" s="1"/>
  <c r="H13" s="1"/>
  <c r="H15" s="1"/>
  <c r="H8" i="12" l="1"/>
  <c r="H9" s="1"/>
  <c r="H11" s="1"/>
  <c r="H13" s="1"/>
  <c r="H15" s="1"/>
  <c r="H8" i="10"/>
  <c r="H9" s="1"/>
  <c r="H11" s="1"/>
  <c r="H13" s="1"/>
  <c r="H15" s="1"/>
  <c r="H8" i="9"/>
  <c r="H9" s="1"/>
  <c r="H11" s="1"/>
  <c r="H13" s="1"/>
  <c r="H15" s="1"/>
</calcChain>
</file>

<file path=xl/sharedStrings.xml><?xml version="1.0" encoding="utf-8"?>
<sst xmlns="http://schemas.openxmlformats.org/spreadsheetml/2006/main" count="183" uniqueCount="53">
  <si>
    <t>v0</t>
  </si>
  <si>
    <t>s</t>
  </si>
  <si>
    <t>gyöks</t>
  </si>
  <si>
    <t>v0^2</t>
  </si>
  <si>
    <t>v0*gyöks</t>
  </si>
  <si>
    <t>a</t>
  </si>
  <si>
    <t>mu</t>
  </si>
  <si>
    <t>sr^2</t>
  </si>
  <si>
    <t>var(a)</t>
  </si>
  <si>
    <t xml:space="preserve">delta a </t>
  </si>
  <si>
    <t>delta mu</t>
  </si>
  <si>
    <t>T</t>
  </si>
  <si>
    <t>F</t>
  </si>
  <si>
    <t>1/gyökF</t>
  </si>
  <si>
    <t>T^2</t>
  </si>
  <si>
    <t>T/gyökF</t>
  </si>
  <si>
    <t>delta m</t>
  </si>
  <si>
    <t>m</t>
  </si>
  <si>
    <t>delta a / (Pi^2 * a^3)</t>
  </si>
  <si>
    <t>1/(2*Pi^2 * a^2)</t>
  </si>
  <si>
    <t>t</t>
  </si>
  <si>
    <t>h</t>
  </si>
  <si>
    <t>gyökh</t>
  </si>
  <si>
    <t>t^2</t>
  </si>
  <si>
    <t>t*gyökh</t>
  </si>
  <si>
    <t>g</t>
  </si>
  <si>
    <t>2*a^2</t>
  </si>
  <si>
    <t>delta g</t>
  </si>
  <si>
    <t>4* a * delta a</t>
  </si>
  <si>
    <t>egyenként</t>
  </si>
  <si>
    <t>hmax</t>
  </si>
  <si>
    <t>gyökhmax</t>
  </si>
  <si>
    <t>1 / (2*a^2)</t>
  </si>
  <si>
    <t>delta a / a^3</t>
  </si>
  <si>
    <t>1 / (2*9,81*a^2)</t>
  </si>
  <si>
    <t>delta a / (9,81 * a^3)</t>
  </si>
  <si>
    <t>SciDavis</t>
  </si>
  <si>
    <t>r</t>
  </si>
  <si>
    <t>gyökr</t>
  </si>
  <si>
    <t>T*gyökr</t>
  </si>
  <si>
    <t>1/(2*Pi*a)^2</t>
  </si>
  <si>
    <t>delta a / (2*Pi^2 * a^3)</t>
  </si>
  <si>
    <t>l</t>
  </si>
  <si>
    <t>delta l</t>
  </si>
  <si>
    <t>gyökm</t>
  </si>
  <si>
    <t>T*gyökm</t>
  </si>
  <si>
    <t>(2*Pi*a)^2</t>
  </si>
  <si>
    <t>8*Pi^2 * a * delta a</t>
  </si>
  <si>
    <t>k</t>
  </si>
  <si>
    <t>delta k</t>
  </si>
  <si>
    <t>l^2</t>
  </si>
  <si>
    <t>gyökl</t>
  </si>
  <si>
    <t>T*gyökl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</si>
</sst>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11" fontId="0" fillId="0" borderId="0" xfId="0" applyNumberForma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H10" sqref="H10"/>
    </sheetView>
  </sheetViews>
  <sheetFormatPr defaultRowHeight="15"/>
  <cols>
    <col min="5" max="5" width="9.140625" customWidth="1"/>
    <col min="8" max="8" width="8.28515625" customWidth="1"/>
  </cols>
  <sheetData>
    <row r="1" spans="1:13">
      <c r="A1" t="s">
        <v>20</v>
      </c>
      <c r="B1" t="s">
        <v>21</v>
      </c>
      <c r="C1" t="s">
        <v>22</v>
      </c>
      <c r="D1" t="s">
        <v>23</v>
      </c>
      <c r="E1" t="s">
        <v>24</v>
      </c>
      <c r="L1" s="6" t="s">
        <v>29</v>
      </c>
      <c r="M1" s="6"/>
    </row>
    <row r="2" spans="1:13">
      <c r="A2">
        <v>2</v>
      </c>
      <c r="B2">
        <v>19</v>
      </c>
      <c r="C2">
        <f>SQRT(B2)</f>
        <v>4.358898943540674</v>
      </c>
      <c r="D2">
        <f>A2^2</f>
        <v>4</v>
      </c>
      <c r="E2">
        <f>A2*C2</f>
        <v>8.717797887081348</v>
      </c>
      <c r="H2">
        <f>($E$10*A2-C2)^2</f>
        <v>5.2328724663344727E-4</v>
      </c>
      <c r="L2" s="6">
        <f>2*B2/A2^2</f>
        <v>9.5</v>
      </c>
      <c r="M2" s="6">
        <f>(L2-$L$8)^2</f>
        <v>6.1361111111110818E-3</v>
      </c>
    </row>
    <row r="3" spans="1:13">
      <c r="A3">
        <v>2.5</v>
      </c>
      <c r="B3">
        <v>30</v>
      </c>
      <c r="C3">
        <f t="shared" ref="C3:C6" si="0">SQRT(B3)</f>
        <v>5.4772255750516612</v>
      </c>
      <c r="D3">
        <f t="shared" ref="D3:D6" si="1">A3^2</f>
        <v>6.25</v>
      </c>
      <c r="E3">
        <f t="shared" ref="E3:E6" si="2">A3*C3</f>
        <v>13.693063937629153</v>
      </c>
      <c r="H3">
        <f t="shared" ref="H3:H5" si="3">($E$10*A3-C3)^2</f>
        <v>5.7076165109462453E-11</v>
      </c>
      <c r="L3" s="6">
        <f t="shared" ref="L3:L6" si="4">2*B3/A3^2</f>
        <v>9.6</v>
      </c>
      <c r="M3" s="6">
        <f t="shared" ref="M3:M6" si="5">(L3-$L$8)^2</f>
        <v>4.6944444444443727E-4</v>
      </c>
    </row>
    <row r="4" spans="1:13">
      <c r="A4">
        <v>3</v>
      </c>
      <c r="B4">
        <v>43</v>
      </c>
      <c r="C4">
        <f t="shared" si="0"/>
        <v>6.5574385243020004</v>
      </c>
      <c r="D4">
        <f t="shared" si="1"/>
        <v>9</v>
      </c>
      <c r="E4">
        <f t="shared" si="2"/>
        <v>19.672315572906001</v>
      </c>
      <c r="H4">
        <f t="shared" si="3"/>
        <v>2.3174277079988638E-4</v>
      </c>
      <c r="L4" s="6">
        <f t="shared" si="4"/>
        <v>9.5555555555555554</v>
      </c>
      <c r="M4" s="6">
        <f t="shared" si="5"/>
        <v>5.1882716049382756E-4</v>
      </c>
    </row>
    <row r="5" spans="1:13">
      <c r="A5">
        <v>4</v>
      </c>
      <c r="B5">
        <v>77</v>
      </c>
      <c r="C5">
        <f t="shared" si="0"/>
        <v>8.7749643873921226</v>
      </c>
      <c r="D5">
        <f t="shared" si="1"/>
        <v>16</v>
      </c>
      <c r="E5">
        <f t="shared" si="2"/>
        <v>35.09985754956849</v>
      </c>
      <c r="H5">
        <f t="shared" si="3"/>
        <v>1.3031489852695903E-4</v>
      </c>
      <c r="L5" s="6">
        <f t="shared" si="4"/>
        <v>9.625</v>
      </c>
      <c r="M5" s="6">
        <f t="shared" si="5"/>
        <v>2.1777777777777954E-3</v>
      </c>
    </row>
    <row r="6" spans="1:13">
      <c r="A6">
        <v>6</v>
      </c>
      <c r="B6">
        <v>173</v>
      </c>
      <c r="C6">
        <f t="shared" si="0"/>
        <v>13.152946437965905</v>
      </c>
      <c r="D6">
        <f t="shared" si="1"/>
        <v>36</v>
      </c>
      <c r="E6">
        <f t="shared" si="2"/>
        <v>78.917678627795425</v>
      </c>
      <c r="H6">
        <f>($E$10*A6-C6)^2</f>
        <v>5.8113018861866669E-5</v>
      </c>
      <c r="L6" s="6">
        <f t="shared" si="4"/>
        <v>9.6111111111111107</v>
      </c>
      <c r="M6" s="6">
        <f t="shared" si="5"/>
        <v>1.0743827160493693E-3</v>
      </c>
    </row>
    <row r="7" spans="1:13">
      <c r="L7" s="6" t="s">
        <v>25</v>
      </c>
      <c r="M7" s="6" t="s">
        <v>27</v>
      </c>
    </row>
    <row r="8" spans="1:13">
      <c r="A8">
        <f>AVERAGE(A2:A6)</f>
        <v>3.5</v>
      </c>
      <c r="B8">
        <f t="shared" ref="B8:E8" si="6">AVERAGE(B2:B6)</f>
        <v>68.400000000000006</v>
      </c>
      <c r="C8">
        <f t="shared" si="6"/>
        <v>7.6642947736504734</v>
      </c>
      <c r="D8" s="3">
        <f t="shared" si="6"/>
        <v>14.25</v>
      </c>
      <c r="E8" s="3">
        <f t="shared" si="6"/>
        <v>31.220142714996086</v>
      </c>
      <c r="H8">
        <f>SUM(H2:H6)</f>
        <v>9.4345799189832441E-4</v>
      </c>
      <c r="L8" s="6">
        <f>AVERAGE(L2:L6)</f>
        <v>9.5783333333333331</v>
      </c>
      <c r="M8" s="6">
        <f>SQRT(SUM(M2:M6)/4/5)</f>
        <v>2.2777777777777744E-2</v>
      </c>
    </row>
    <row r="9" spans="1:13">
      <c r="G9" t="s">
        <v>7</v>
      </c>
      <c r="H9" s="7">
        <v>9.0699999999999996E-5</v>
      </c>
    </row>
    <row r="10" spans="1:13">
      <c r="D10" t="s">
        <v>5</v>
      </c>
      <c r="E10" s="2">
        <f>E8/D8</f>
        <v>2.1908872080699009</v>
      </c>
      <c r="G10" t="s">
        <v>8</v>
      </c>
      <c r="H10">
        <f>H9/5/D8</f>
        <v>1.2729824561403508E-6</v>
      </c>
    </row>
    <row r="11" spans="1:13">
      <c r="A11" t="s">
        <v>36</v>
      </c>
      <c r="G11" t="s">
        <v>9</v>
      </c>
      <c r="H11">
        <f>SQRT(H10)</f>
        <v>1.1282652419268933E-3</v>
      </c>
    </row>
    <row r="12" spans="1:13">
      <c r="A12">
        <v>9.6092399999999998</v>
      </c>
      <c r="D12" t="s">
        <v>25</v>
      </c>
      <c r="E12" s="1">
        <f>2*E10^2</f>
        <v>9.5999735169686495</v>
      </c>
    </row>
    <row r="13" spans="1:13">
      <c r="A13">
        <v>8.5699999999999995E-3</v>
      </c>
      <c r="E13" t="s">
        <v>26</v>
      </c>
      <c r="G13" t="s">
        <v>27</v>
      </c>
      <c r="H13" s="5">
        <f>4*E10*H11</f>
        <v>9.8876075433900895E-3</v>
      </c>
    </row>
    <row r="14" spans="1:13">
      <c r="H14" t="s">
        <v>28</v>
      </c>
    </row>
    <row r="15" spans="1:13">
      <c r="A15" s="6">
        <f>A13/A12*100</f>
        <v>8.9184992777784716E-2</v>
      </c>
      <c r="H15" s="6">
        <f>H13/E12*100</f>
        <v>0.10299619604067685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1" sqref="H11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17</v>
      </c>
      <c r="C1" t="s">
        <v>44</v>
      </c>
      <c r="D1" t="s">
        <v>14</v>
      </c>
      <c r="E1" t="s">
        <v>45</v>
      </c>
    </row>
    <row r="2" spans="1:8">
      <c r="A2">
        <v>1</v>
      </c>
      <c r="B2">
        <v>0.2</v>
      </c>
      <c r="C2">
        <f>SQRT(B2)</f>
        <v>0.44721359549995793</v>
      </c>
      <c r="D2">
        <f>A2^2</f>
        <v>1</v>
      </c>
      <c r="E2">
        <f>A2*C2</f>
        <v>0.44721359549995793</v>
      </c>
      <c r="H2">
        <f>($E$10*A2-C2)^2</f>
        <v>4.1361090698856596E-3</v>
      </c>
    </row>
    <row r="3" spans="1:8">
      <c r="A3">
        <v>3</v>
      </c>
      <c r="B3">
        <v>1.4</v>
      </c>
      <c r="C3">
        <f t="shared" ref="C3:C6" si="0">SQRT(B3)</f>
        <v>1.1832159566199232</v>
      </c>
      <c r="D3">
        <f t="shared" ref="D3:D6" si="1">A3^2</f>
        <v>9</v>
      </c>
      <c r="E3">
        <f t="shared" ref="E3:E6" si="2">A3*C3</f>
        <v>3.5496478698597693</v>
      </c>
      <c r="H3">
        <f t="shared" ref="H3:H6" si="3">($E$10*A3-C3)^2</f>
        <v>1.1911427739192525E-3</v>
      </c>
    </row>
    <row r="4" spans="1:8">
      <c r="A4">
        <v>5</v>
      </c>
      <c r="B4">
        <v>3.6</v>
      </c>
      <c r="C4">
        <f t="shared" si="0"/>
        <v>1.8973665961010275</v>
      </c>
      <c r="D4">
        <f t="shared" si="1"/>
        <v>25</v>
      </c>
      <c r="E4">
        <f t="shared" si="2"/>
        <v>9.4868329805051381</v>
      </c>
      <c r="H4">
        <f t="shared" si="3"/>
        <v>2.9372604749347309E-4</v>
      </c>
    </row>
    <row r="5" spans="1:8">
      <c r="A5">
        <v>6</v>
      </c>
      <c r="B5">
        <v>5.4</v>
      </c>
      <c r="C5">
        <f t="shared" si="0"/>
        <v>2.3237900077244502</v>
      </c>
      <c r="D5">
        <f t="shared" si="1"/>
        <v>36</v>
      </c>
      <c r="E5">
        <f t="shared" si="2"/>
        <v>13.942740046346701</v>
      </c>
      <c r="H5">
        <f t="shared" si="3"/>
        <v>6.9611372198269492E-4</v>
      </c>
    </row>
    <row r="6" spans="1:8">
      <c r="A6">
        <v>8</v>
      </c>
      <c r="B6">
        <v>9.1999999999999993</v>
      </c>
      <c r="C6">
        <f t="shared" si="0"/>
        <v>3.03315017762062</v>
      </c>
      <c r="D6">
        <f t="shared" si="1"/>
        <v>64</v>
      </c>
      <c r="E6">
        <f t="shared" si="2"/>
        <v>24.26520142096496</v>
      </c>
      <c r="H6">
        <f t="shared" si="3"/>
        <v>9.03475939301183E-4</v>
      </c>
    </row>
    <row r="8" spans="1:8">
      <c r="A8">
        <f>AVERAGE(A2:A6)</f>
        <v>4.5999999999999996</v>
      </c>
      <c r="B8">
        <f t="shared" ref="B8:E8" si="4">AVERAGE(B2:B6)</f>
        <v>3.96</v>
      </c>
      <c r="C8">
        <f t="shared" si="4"/>
        <v>1.7769472667131958</v>
      </c>
      <c r="D8" s="3">
        <f t="shared" si="4"/>
        <v>27</v>
      </c>
      <c r="E8" s="3">
        <f t="shared" si="4"/>
        <v>10.338327182635306</v>
      </c>
      <c r="H8">
        <f>SUM(H2:H6)</f>
        <v>7.2205675525822627E-3</v>
      </c>
    </row>
    <row r="9" spans="1:8">
      <c r="G9" t="s">
        <v>7</v>
      </c>
      <c r="H9">
        <f>H8/4</f>
        <v>1.8051418881455657E-3</v>
      </c>
    </row>
    <row r="10" spans="1:8">
      <c r="D10" t="s">
        <v>5</v>
      </c>
      <c r="E10" s="2">
        <f>E8/D8</f>
        <v>0.38290100676427058</v>
      </c>
      <c r="G10" t="s">
        <v>8</v>
      </c>
      <c r="H10">
        <f>H9/5/D8</f>
        <v>1.3371421393670857E-5</v>
      </c>
    </row>
    <row r="11" spans="1:8">
      <c r="A11" t="s">
        <v>36</v>
      </c>
      <c r="G11" t="s">
        <v>9</v>
      </c>
      <c r="H11">
        <f>SQRT(H10)</f>
        <v>3.6566954198662565E-3</v>
      </c>
    </row>
    <row r="12" spans="1:8">
      <c r="A12">
        <v>5.7350180000000002</v>
      </c>
      <c r="D12" t="s">
        <v>48</v>
      </c>
      <c r="E12" s="4">
        <f>(2*PI()*E10)^2</f>
        <v>5.7880563850747837</v>
      </c>
    </row>
    <row r="13" spans="1:8">
      <c r="A13">
        <v>5.7098000000000003E-2</v>
      </c>
      <c r="E13" t="s">
        <v>46</v>
      </c>
      <c r="G13" t="s">
        <v>49</v>
      </c>
      <c r="H13" s="5">
        <f>8*PI()^2*E10*H11</f>
        <v>0.11055159897378246</v>
      </c>
    </row>
    <row r="14" spans="1:8">
      <c r="H14" t="s">
        <v>47</v>
      </c>
    </row>
    <row r="15" spans="1:8">
      <c r="A15" s="6">
        <f>A13/A12*100</f>
        <v>0.99560280368780008</v>
      </c>
      <c r="H15" s="6">
        <f>H13/E12*100</f>
        <v>1.9099951973317566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E2" sqref="E2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42</v>
      </c>
      <c r="C1" t="s">
        <v>51</v>
      </c>
      <c r="D1" t="s">
        <v>14</v>
      </c>
      <c r="E1" t="s">
        <v>52</v>
      </c>
    </row>
    <row r="2" spans="1:8">
      <c r="A2">
        <v>2</v>
      </c>
      <c r="B2">
        <v>1</v>
      </c>
      <c r="C2">
        <f>SQRT(B2)</f>
        <v>1</v>
      </c>
      <c r="D2">
        <f>A2^2</f>
        <v>4</v>
      </c>
      <c r="E2">
        <f>A2*C2</f>
        <v>2</v>
      </c>
      <c r="H2">
        <f>($E$10*A2-C2)^2</f>
        <v>9.5337515751101398E-5</v>
      </c>
    </row>
    <row r="3" spans="1:8">
      <c r="A3">
        <v>4</v>
      </c>
      <c r="B3">
        <v>3.9</v>
      </c>
      <c r="C3">
        <f t="shared" ref="C3:C6" si="0">SQRT(B3)</f>
        <v>1.9748417658131499</v>
      </c>
      <c r="D3">
        <f t="shared" ref="D3:D6" si="1">A3^2</f>
        <v>16</v>
      </c>
      <c r="E3">
        <f t="shared" ref="E3:E6" si="2">A3*C3</f>
        <v>7.8993670632525994</v>
      </c>
      <c r="H3">
        <f t="shared" ref="H3:H6" si="3">($E$10*A3-C3)^2</f>
        <v>3.1697438390337722E-5</v>
      </c>
    </row>
    <row r="4" spans="1:8">
      <c r="A4">
        <v>5</v>
      </c>
      <c r="B4">
        <v>6.1</v>
      </c>
      <c r="C4">
        <f t="shared" si="0"/>
        <v>2.4698178070456938</v>
      </c>
      <c r="D4">
        <f t="shared" si="1"/>
        <v>25</v>
      </c>
      <c r="E4">
        <f t="shared" si="2"/>
        <v>12.349089035228468</v>
      </c>
      <c r="H4">
        <f t="shared" si="3"/>
        <v>3.3315522108973048E-5</v>
      </c>
    </row>
    <row r="5" spans="1:8">
      <c r="A5">
        <v>7</v>
      </c>
      <c r="B5">
        <v>12</v>
      </c>
      <c r="C5">
        <f t="shared" si="0"/>
        <v>3.4641016151377544</v>
      </c>
      <c r="D5">
        <f t="shared" si="1"/>
        <v>49</v>
      </c>
      <c r="E5">
        <f t="shared" si="2"/>
        <v>24.248711305964282</v>
      </c>
      <c r="H5">
        <f t="shared" si="3"/>
        <v>2.9723784359840574E-6</v>
      </c>
    </row>
    <row r="6" spans="1:8">
      <c r="A6">
        <v>9</v>
      </c>
      <c r="B6">
        <v>19.899999999999999</v>
      </c>
      <c r="C6">
        <f t="shared" si="0"/>
        <v>4.4609416046390926</v>
      </c>
      <c r="D6">
        <f t="shared" si="1"/>
        <v>81</v>
      </c>
      <c r="E6">
        <f t="shared" si="2"/>
        <v>40.14847444175183</v>
      </c>
      <c r="H6">
        <f t="shared" si="3"/>
        <v>2.3814634021208787E-5</v>
      </c>
    </row>
    <row r="8" spans="1:8">
      <c r="A8">
        <f>AVERAGE(A2:A6)</f>
        <v>5.4</v>
      </c>
      <c r="B8">
        <f t="shared" ref="B8:E8" si="4">AVERAGE(B2:B6)</f>
        <v>8.58</v>
      </c>
      <c r="C8">
        <f t="shared" si="4"/>
        <v>2.6739405585271383</v>
      </c>
      <c r="D8" s="3">
        <f t="shared" si="4"/>
        <v>35</v>
      </c>
      <c r="E8" s="3">
        <f t="shared" si="4"/>
        <v>17.329128369239434</v>
      </c>
      <c r="H8">
        <f>SUM(H2:H6)</f>
        <v>1.8713748870760502E-4</v>
      </c>
    </row>
    <row r="9" spans="1:8">
      <c r="G9" t="s">
        <v>7</v>
      </c>
      <c r="H9">
        <f>H8/4</f>
        <v>4.6784372176901254E-5</v>
      </c>
    </row>
    <row r="10" spans="1:8">
      <c r="D10" t="s">
        <v>5</v>
      </c>
      <c r="E10" s="2">
        <f>E8/D8</f>
        <v>0.495117953406841</v>
      </c>
      <c r="G10" t="s">
        <v>8</v>
      </c>
      <c r="H10">
        <f>H9/5/D8</f>
        <v>2.6733926958229291E-7</v>
      </c>
    </row>
    <row r="11" spans="1:8">
      <c r="A11" t="s">
        <v>36</v>
      </c>
      <c r="G11" t="s">
        <v>9</v>
      </c>
      <c r="H11">
        <f>SQRT(H10)</f>
        <v>5.1704861433166311E-4</v>
      </c>
    </row>
    <row r="12" spans="1:8">
      <c r="A12">
        <v>9.6856069999999992</v>
      </c>
      <c r="D12" t="s">
        <v>25</v>
      </c>
      <c r="E12" s="4">
        <f>(2*PI()*E10)^2</f>
        <v>9.6778098704857438</v>
      </c>
    </row>
    <row r="13" spans="1:8">
      <c r="A13">
        <v>1.149E-2</v>
      </c>
      <c r="E13" t="s">
        <v>46</v>
      </c>
      <c r="G13" t="s">
        <v>27</v>
      </c>
      <c r="H13" s="5">
        <f>8*PI()^2*E10*H11</f>
        <v>2.021295389863682E-2</v>
      </c>
    </row>
    <row r="14" spans="1:8">
      <c r="H14" t="s">
        <v>47</v>
      </c>
    </row>
    <row r="15" spans="1:8">
      <c r="A15" s="6">
        <f>A13/A12*100</f>
        <v>0.11862963260846741</v>
      </c>
      <c r="H15" s="6">
        <f>H13/E12*100</f>
        <v>0.20885876214906773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J20" sqref="J20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42</v>
      </c>
      <c r="C1" t="s">
        <v>51</v>
      </c>
      <c r="D1" t="s">
        <v>50</v>
      </c>
      <c r="E1" t="s">
        <v>52</v>
      </c>
    </row>
    <row r="2" spans="1:8">
      <c r="A2">
        <v>2.5</v>
      </c>
      <c r="B2">
        <v>1.6</v>
      </c>
      <c r="C2">
        <f>SQRT(B2)</f>
        <v>1.2649110640673518</v>
      </c>
      <c r="D2">
        <f>A2^2</f>
        <v>6.25</v>
      </c>
      <c r="E2">
        <f>A2*C2</f>
        <v>3.1622776601683795</v>
      </c>
      <c r="H2">
        <f>($E$10*A2-C2)^2</f>
        <v>1.3950557607087652E-4</v>
      </c>
    </row>
    <row r="3" spans="1:8">
      <c r="A3">
        <v>3</v>
      </c>
      <c r="B3">
        <v>2.2999999999999998</v>
      </c>
      <c r="C3">
        <f t="shared" ref="C3:C6" si="0">SQRT(B3)</f>
        <v>1.51657508881031</v>
      </c>
      <c r="D3">
        <f t="shared" ref="D3:D6" si="1">A3^2</f>
        <v>9</v>
      </c>
      <c r="E3">
        <f t="shared" ref="E3:E6" si="2">A3*C3</f>
        <v>4.5497252664309302</v>
      </c>
      <c r="H3">
        <f t="shared" ref="H3:H6" si="3">($E$10*A3-C3)^2</f>
        <v>1.6525897885860761E-4</v>
      </c>
    </row>
    <row r="4" spans="1:8">
      <c r="A4">
        <v>5</v>
      </c>
      <c r="B4">
        <v>6.4</v>
      </c>
      <c r="C4">
        <f t="shared" si="0"/>
        <v>2.5298221281347035</v>
      </c>
      <c r="D4">
        <f t="shared" si="1"/>
        <v>25</v>
      </c>
      <c r="E4">
        <f t="shared" si="2"/>
        <v>12.649110640673518</v>
      </c>
      <c r="H4">
        <f t="shared" si="3"/>
        <v>5.5802230428350608E-4</v>
      </c>
    </row>
    <row r="5" spans="1:8">
      <c r="A5">
        <v>7.5</v>
      </c>
      <c r="B5">
        <v>14.4</v>
      </c>
      <c r="C5">
        <f t="shared" si="0"/>
        <v>3.7947331922020551</v>
      </c>
      <c r="D5">
        <f t="shared" si="1"/>
        <v>56.25</v>
      </c>
      <c r="E5">
        <f t="shared" si="2"/>
        <v>28.460498941515414</v>
      </c>
      <c r="H5">
        <f t="shared" si="3"/>
        <v>1.2555501846379044E-3</v>
      </c>
    </row>
    <row r="6" spans="1:8">
      <c r="A6">
        <v>9</v>
      </c>
      <c r="B6">
        <v>19.899999999999999</v>
      </c>
      <c r="C6">
        <f t="shared" si="0"/>
        <v>4.4609416046390926</v>
      </c>
      <c r="D6">
        <f t="shared" si="1"/>
        <v>81</v>
      </c>
      <c r="E6">
        <f t="shared" si="2"/>
        <v>40.14847444175183</v>
      </c>
      <c r="H6">
        <f t="shared" si="3"/>
        <v>2.5218207777783293E-3</v>
      </c>
    </row>
    <row r="8" spans="1:8">
      <c r="A8">
        <f>AVERAGE(A2:A6)</f>
        <v>5.4</v>
      </c>
      <c r="B8">
        <f t="shared" ref="B8:E8" si="4">AVERAGE(B2:B6)</f>
        <v>8.92</v>
      </c>
      <c r="C8">
        <f t="shared" si="4"/>
        <v>2.7133966155707028</v>
      </c>
      <c r="D8" s="3">
        <f t="shared" si="4"/>
        <v>35.5</v>
      </c>
      <c r="E8" s="3">
        <f t="shared" si="4"/>
        <v>17.794017390108014</v>
      </c>
      <c r="H8">
        <f>SUM(H2:H6)</f>
        <v>4.6401578216292236E-3</v>
      </c>
    </row>
    <row r="9" spans="1:8">
      <c r="G9" t="s">
        <v>7</v>
      </c>
      <c r="H9">
        <f>H8/4</f>
        <v>1.1600394554073059E-3</v>
      </c>
    </row>
    <row r="10" spans="1:8">
      <c r="D10" t="s">
        <v>5</v>
      </c>
      <c r="E10" s="2">
        <f>E8/D8</f>
        <v>0.50123992648191584</v>
      </c>
      <c r="G10" t="s">
        <v>8</v>
      </c>
      <c r="H10">
        <f>H9/5/D8</f>
        <v>6.5354335515904552E-6</v>
      </c>
    </row>
    <row r="11" spans="1:8">
      <c r="A11" t="s">
        <v>36</v>
      </c>
      <c r="G11" t="s">
        <v>9</v>
      </c>
      <c r="H11">
        <f>SQRT(H10)</f>
        <v>2.5564494032916936E-3</v>
      </c>
    </row>
    <row r="12" spans="1:8">
      <c r="A12">
        <v>9.8510100000000005</v>
      </c>
      <c r="D12" t="s">
        <v>25</v>
      </c>
      <c r="E12" s="4">
        <f>(2*PI()*E10)^2</f>
        <v>9.9186154313583597</v>
      </c>
    </row>
    <row r="13" spans="1:8">
      <c r="A13">
        <v>9.8460000000000006E-2</v>
      </c>
      <c r="E13" t="s">
        <v>46</v>
      </c>
      <c r="G13" t="s">
        <v>27</v>
      </c>
      <c r="H13" s="5">
        <f>8*PI()^2*E10*H11</f>
        <v>0.10117485523927308</v>
      </c>
    </row>
    <row r="14" spans="1:8">
      <c r="H14" t="s">
        <v>47</v>
      </c>
    </row>
    <row r="15" spans="1:8">
      <c r="A15" s="6">
        <f>A13/A12*100</f>
        <v>0.99949142270691016</v>
      </c>
      <c r="H15" s="6">
        <f>H13/E12*100</f>
        <v>1.0200501868375911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H11" sqref="H11"/>
    </sheetView>
  </sheetViews>
  <sheetFormatPr defaultRowHeight="15"/>
  <cols>
    <col min="3" max="3" width="9.7109375" customWidth="1"/>
    <col min="5" max="5" width="9.140625" customWidth="1"/>
    <col min="8" max="8" width="8.28515625" customWidth="1"/>
  </cols>
  <sheetData>
    <row r="1" spans="1:13">
      <c r="A1" t="s">
        <v>0</v>
      </c>
      <c r="B1" t="s">
        <v>30</v>
      </c>
      <c r="C1" t="s">
        <v>31</v>
      </c>
      <c r="D1" t="s">
        <v>3</v>
      </c>
      <c r="E1" t="s">
        <v>24</v>
      </c>
      <c r="L1" s="6" t="s">
        <v>29</v>
      </c>
      <c r="M1" s="6"/>
    </row>
    <row r="2" spans="1:13">
      <c r="A2">
        <v>4</v>
      </c>
      <c r="B2">
        <v>0.8</v>
      </c>
      <c r="C2">
        <f>SQRT(B2)</f>
        <v>0.89442719099991586</v>
      </c>
      <c r="D2">
        <f>A2^2</f>
        <v>16</v>
      </c>
      <c r="E2">
        <f>A2*C2</f>
        <v>3.5777087639996634</v>
      </c>
      <c r="H2">
        <f>($E$10*A2-C2)^2</f>
        <v>2.2534534629945768E-6</v>
      </c>
      <c r="L2" s="6">
        <f>A2^2/2/B2</f>
        <v>10</v>
      </c>
      <c r="M2" s="6">
        <f>(L2-$L$8)^2</f>
        <v>5.9488399762050838E-4</v>
      </c>
    </row>
    <row r="3" spans="1:13">
      <c r="A3">
        <v>6</v>
      </c>
      <c r="B3">
        <v>1.8</v>
      </c>
      <c r="C3">
        <f t="shared" ref="C3:C6" si="0">SQRT(B3)</f>
        <v>1.3416407864998738</v>
      </c>
      <c r="D3">
        <f t="shared" ref="D3:D6" si="1">A3^2</f>
        <v>36</v>
      </c>
      <c r="E3">
        <f t="shared" ref="E3:E5" si="2">A3*C3</f>
        <v>8.0498447189992426</v>
      </c>
      <c r="H3">
        <f t="shared" ref="H3:H5" si="3">($E$10*A3-C3)^2</f>
        <v>5.0702702917372976E-6</v>
      </c>
      <c r="L3" s="6">
        <f t="shared" ref="L3:L6" si="4">A3^2/2/B3</f>
        <v>10</v>
      </c>
      <c r="M3" s="6">
        <f t="shared" ref="M3:M6" si="5">(L3-$L$8)^2</f>
        <v>5.9488399762050838E-4</v>
      </c>
    </row>
    <row r="4" spans="1:13">
      <c r="A4">
        <v>8</v>
      </c>
      <c r="B4">
        <v>3.2</v>
      </c>
      <c r="C4">
        <f t="shared" si="0"/>
        <v>1.7888543819998317</v>
      </c>
      <c r="D4">
        <f t="shared" si="1"/>
        <v>64</v>
      </c>
      <c r="E4">
        <f t="shared" si="2"/>
        <v>14.310835055998654</v>
      </c>
      <c r="H4">
        <f t="shared" si="3"/>
        <v>9.0138138519783073E-6</v>
      </c>
      <c r="L4" s="6">
        <f t="shared" si="4"/>
        <v>10</v>
      </c>
      <c r="M4" s="6">
        <f t="shared" si="5"/>
        <v>5.9488399762050838E-4</v>
      </c>
    </row>
    <row r="5" spans="1:13">
      <c r="A5">
        <v>9</v>
      </c>
      <c r="B5">
        <v>4.0999999999999996</v>
      </c>
      <c r="C5">
        <f t="shared" si="0"/>
        <v>2.0248456731316584</v>
      </c>
      <c r="D5">
        <f t="shared" si="1"/>
        <v>81</v>
      </c>
      <c r="E5">
        <f t="shared" si="2"/>
        <v>18.223611058184925</v>
      </c>
      <c r="H5">
        <f t="shared" si="3"/>
        <v>8.112432466778077E-5</v>
      </c>
      <c r="L5" s="6">
        <f t="shared" si="4"/>
        <v>9.8780487804878057</v>
      </c>
      <c r="M5" s="6">
        <f t="shared" si="5"/>
        <v>9.518143961927095E-3</v>
      </c>
    </row>
    <row r="6" spans="1:13">
      <c r="A6">
        <v>10</v>
      </c>
      <c r="B6">
        <v>5</v>
      </c>
      <c r="C6">
        <f t="shared" si="0"/>
        <v>2.2360679774997898</v>
      </c>
      <c r="D6">
        <f t="shared" si="1"/>
        <v>100</v>
      </c>
      <c r="E6">
        <f>A6*C6</f>
        <v>22.360679774997898</v>
      </c>
      <c r="H6">
        <f>($E$10*A6-C6)^2</f>
        <v>1.4084084143713606E-5</v>
      </c>
      <c r="L6" s="6">
        <f t="shared" si="4"/>
        <v>10</v>
      </c>
      <c r="M6" s="6">
        <f t="shared" si="5"/>
        <v>5.9488399762050838E-4</v>
      </c>
    </row>
    <row r="7" spans="1:13">
      <c r="L7" s="6" t="s">
        <v>25</v>
      </c>
      <c r="M7" s="6" t="s">
        <v>27</v>
      </c>
    </row>
    <row r="8" spans="1:13">
      <c r="A8">
        <f>AVERAGE(A2:A6)</f>
        <v>7.4</v>
      </c>
      <c r="B8">
        <f t="shared" ref="B8:E8" si="6">AVERAGE(B2:B6)</f>
        <v>2.98</v>
      </c>
      <c r="C8">
        <f t="shared" si="6"/>
        <v>1.6571672020262138</v>
      </c>
      <c r="D8" s="3">
        <f t="shared" si="6"/>
        <v>59.4</v>
      </c>
      <c r="E8" s="3">
        <f t="shared" si="6"/>
        <v>13.304535874436079</v>
      </c>
      <c r="H8">
        <f>SUM(H2:H6)</f>
        <v>1.1154594641820455E-4</v>
      </c>
      <c r="L8" s="6">
        <f>AVERAGE(L2:L6)</f>
        <v>9.9756097560975601</v>
      </c>
      <c r="M8" s="6">
        <f>SQRT(SUM(M2:M6)/4/5)</f>
        <v>2.4390243902438869E-2</v>
      </c>
    </row>
    <row r="9" spans="1:13">
      <c r="G9" t="s">
        <v>7</v>
      </c>
      <c r="H9">
        <f>H8/4</f>
        <v>2.7886486604551138E-5</v>
      </c>
    </row>
    <row r="10" spans="1:13">
      <c r="D10" t="s">
        <v>5</v>
      </c>
      <c r="E10" s="2">
        <f>E8/D8</f>
        <v>0.22398208542821682</v>
      </c>
      <c r="G10" t="s">
        <v>8</v>
      </c>
      <c r="H10">
        <f>H9/5/D8</f>
        <v>9.3893894291417986E-8</v>
      </c>
    </row>
    <row r="11" spans="1:13">
      <c r="A11" t="s">
        <v>36</v>
      </c>
      <c r="G11" t="s">
        <v>9</v>
      </c>
      <c r="H11">
        <f>SQRT(H10)</f>
        <v>3.0642110614547747E-4</v>
      </c>
    </row>
    <row r="12" spans="1:13">
      <c r="A12">
        <v>9.9636600000000008</v>
      </c>
      <c r="D12" t="s">
        <v>25</v>
      </c>
      <c r="E12" s="1">
        <f>1/2/E10^2</f>
        <v>9.9665175654116975</v>
      </c>
    </row>
    <row r="13" spans="1:13">
      <c r="A13">
        <v>2.7959999999999999E-2</v>
      </c>
      <c r="E13" t="s">
        <v>32</v>
      </c>
      <c r="G13" t="s">
        <v>27</v>
      </c>
      <c r="H13" s="5">
        <f>H11/E10^3</f>
        <v>2.7269603557562489E-2</v>
      </c>
    </row>
    <row r="14" spans="1:13">
      <c r="H14" t="s">
        <v>33</v>
      </c>
    </row>
    <row r="15" spans="1:13">
      <c r="A15" s="6">
        <f>A13/A12*100</f>
        <v>0.28061977225236506</v>
      </c>
      <c r="H15" s="6">
        <f>H13/E12*100</f>
        <v>0.27361215568615754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H11" sqref="H11"/>
    </sheetView>
  </sheetViews>
  <sheetFormatPr defaultRowHeight="15"/>
  <cols>
    <col min="3" max="3" width="9.7109375" customWidth="1"/>
    <col min="5" max="5" width="9.140625" customWidth="1"/>
    <col min="8" max="8" width="8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s="6" t="s">
        <v>29</v>
      </c>
      <c r="M1" s="6"/>
    </row>
    <row r="2" spans="1:13">
      <c r="A2">
        <v>1.5</v>
      </c>
      <c r="B2">
        <v>0.6</v>
      </c>
      <c r="C2">
        <f>SQRT(B2)</f>
        <v>0.7745966692414834</v>
      </c>
      <c r="D2">
        <f>A2^2</f>
        <v>2.25</v>
      </c>
      <c r="E2">
        <f>A2*C2</f>
        <v>1.1618950038622251</v>
      </c>
      <c r="H2">
        <f>($E$10*A2-C2)^2</f>
        <v>2.2644757990286827E-4</v>
      </c>
      <c r="L2" s="6">
        <f>A2^2/2/B2/9.81</f>
        <v>0.19113149847094801</v>
      </c>
      <c r="M2" s="6">
        <f>(L2-$L$8)^2</f>
        <v>4.0978595728209628E-5</v>
      </c>
    </row>
    <row r="3" spans="1:13">
      <c r="A3">
        <v>2.5</v>
      </c>
      <c r="B3">
        <v>1.6</v>
      </c>
      <c r="C3">
        <f t="shared" ref="C3:C6" si="0">SQRT(B3)</f>
        <v>1.2649110640673518</v>
      </c>
      <c r="D3">
        <f t="shared" ref="D3:D6" si="1">A3^2</f>
        <v>6.25</v>
      </c>
      <c r="E3">
        <f t="shared" ref="E3:E5" si="2">A3*C3</f>
        <v>3.1622776601683795</v>
      </c>
      <c r="H3">
        <f t="shared" ref="H3:H5" si="3">($E$10*A3-C3)^2</f>
        <v>1.0061945623267114E-6</v>
      </c>
      <c r="L3" s="6">
        <f t="shared" ref="L3:L6" si="4">A3^2/2/B3/9.81</f>
        <v>0.1990953109072375</v>
      </c>
      <c r="M3" s="6">
        <f t="shared" ref="M3:M6" si="5">(L3-$L$8)^2</f>
        <v>2.4409681755173718E-6</v>
      </c>
    </row>
    <row r="4" spans="1:13">
      <c r="A4">
        <v>3</v>
      </c>
      <c r="B4">
        <v>2.2999999999999998</v>
      </c>
      <c r="C4">
        <f t="shared" si="0"/>
        <v>1.51657508881031</v>
      </c>
      <c r="D4">
        <f t="shared" si="1"/>
        <v>9</v>
      </c>
      <c r="E4">
        <f t="shared" si="2"/>
        <v>4.5497252664309302</v>
      </c>
      <c r="H4">
        <f t="shared" si="3"/>
        <v>6.3599749181413164E-6</v>
      </c>
      <c r="L4" s="6">
        <f t="shared" si="4"/>
        <v>0.1994415636218588</v>
      </c>
      <c r="M4" s="6">
        <f t="shared" si="5"/>
        <v>3.6428017686699045E-6</v>
      </c>
    </row>
    <row r="5" spans="1:13">
      <c r="A5">
        <v>4</v>
      </c>
      <c r="B5">
        <v>4.0999999999999996</v>
      </c>
      <c r="C5">
        <f t="shared" si="0"/>
        <v>2.0248456731316584</v>
      </c>
      <c r="D5">
        <f t="shared" si="1"/>
        <v>16</v>
      </c>
      <c r="E5">
        <f t="shared" si="2"/>
        <v>8.0993826925266337</v>
      </c>
      <c r="H5">
        <f t="shared" si="3"/>
        <v>3.8066108141477136E-7</v>
      </c>
      <c r="L5" s="6">
        <f t="shared" si="4"/>
        <v>0.19890107157952314</v>
      </c>
      <c r="M5" s="6">
        <f t="shared" si="5"/>
        <v>1.8717536537115773E-6</v>
      </c>
    </row>
    <row r="6" spans="1:13">
      <c r="A6">
        <v>5</v>
      </c>
      <c r="B6">
        <v>6.4</v>
      </c>
      <c r="C6">
        <f t="shared" si="0"/>
        <v>2.5298221281347035</v>
      </c>
      <c r="D6">
        <f t="shared" si="1"/>
        <v>25</v>
      </c>
      <c r="E6">
        <f>A6*C6</f>
        <v>12.649110640673518</v>
      </c>
      <c r="H6">
        <f>($E$10*A6-C6)^2</f>
        <v>4.0247782493068455E-6</v>
      </c>
      <c r="L6" s="6">
        <f t="shared" si="4"/>
        <v>0.1990953109072375</v>
      </c>
      <c r="M6" s="6">
        <f t="shared" si="5"/>
        <v>2.4409681755173718E-6</v>
      </c>
    </row>
    <row r="7" spans="1:13">
      <c r="L7" s="6" t="s">
        <v>6</v>
      </c>
      <c r="M7" s="6" t="s">
        <v>10</v>
      </c>
    </row>
    <row r="8" spans="1:13">
      <c r="A8">
        <f>AVERAGE(A2:A6)</f>
        <v>3.2</v>
      </c>
      <c r="B8">
        <f t="shared" ref="B8:E8" si="6">AVERAGE(B2:B6)</f>
        <v>3</v>
      </c>
      <c r="C8">
        <f t="shared" si="6"/>
        <v>1.6221501246771015</v>
      </c>
      <c r="D8" s="3">
        <f t="shared" si="6"/>
        <v>11.7</v>
      </c>
      <c r="E8" s="3">
        <f t="shared" si="6"/>
        <v>5.9244782527323379</v>
      </c>
      <c r="H8">
        <f>SUM(H2:H6)</f>
        <v>2.3821918871405791E-4</v>
      </c>
      <c r="L8" s="6">
        <f>AVERAGE(L2:L6)</f>
        <v>0.19753295109736099</v>
      </c>
      <c r="M8" s="6">
        <f>SQRT(SUM(M2:M6)/4/5)</f>
        <v>1.6027334073642108E-3</v>
      </c>
    </row>
    <row r="9" spans="1:13">
      <c r="G9" t="s">
        <v>7</v>
      </c>
      <c r="H9">
        <f>H8/4</f>
        <v>5.9554797178514477E-5</v>
      </c>
    </row>
    <row r="10" spans="1:13">
      <c r="D10" t="s">
        <v>5</v>
      </c>
      <c r="E10" s="2">
        <f>E8/D8</f>
        <v>0.50636566262669558</v>
      </c>
      <c r="G10" t="s">
        <v>8</v>
      </c>
      <c r="H10">
        <f>H9/5/D8</f>
        <v>1.0180307210002475E-6</v>
      </c>
    </row>
    <row r="11" spans="1:13">
      <c r="A11" t="s">
        <v>36</v>
      </c>
      <c r="G11" t="s">
        <v>9</v>
      </c>
      <c r="H11">
        <f>SQRT(H10)</f>
        <v>1.0089750844298623E-3</v>
      </c>
    </row>
    <row r="12" spans="1:13">
      <c r="A12">
        <v>0.19903190000000001</v>
      </c>
      <c r="D12" t="s">
        <v>6</v>
      </c>
      <c r="E12" s="1">
        <f>1/2/9.81/E10^2</f>
        <v>0.19877991528912936</v>
      </c>
    </row>
    <row r="13" spans="1:13">
      <c r="A13">
        <v>3.4699999999999998E-4</v>
      </c>
      <c r="E13" t="s">
        <v>34</v>
      </c>
      <c r="G13" t="s">
        <v>27</v>
      </c>
      <c r="H13" s="5">
        <f>H11/(9.81*E10^3)</f>
        <v>7.921705463653073E-4</v>
      </c>
    </row>
    <row r="14" spans="1:13">
      <c r="H14" t="s">
        <v>35</v>
      </c>
    </row>
    <row r="15" spans="1:13">
      <c r="A15" s="6">
        <f>A13/A12*100</f>
        <v>0.17434391170460611</v>
      </c>
      <c r="H15" s="6">
        <f>H13/E12*100</f>
        <v>0.398516391967005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H11" sqref="H11"/>
    </sheetView>
  </sheetViews>
  <sheetFormatPr defaultRowHeight="15"/>
  <cols>
    <col min="3" max="3" width="9.7109375" customWidth="1"/>
    <col min="5" max="5" width="9.140625" customWidth="1"/>
    <col min="8" max="8" width="8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s="6" t="s">
        <v>29</v>
      </c>
      <c r="M1" s="6"/>
    </row>
    <row r="2" spans="1:13">
      <c r="A2">
        <v>0.8</v>
      </c>
      <c r="B2">
        <v>0.4</v>
      </c>
      <c r="C2">
        <f>SQRT(B2)</f>
        <v>0.63245553203367588</v>
      </c>
      <c r="D2">
        <f>A2^2</f>
        <v>0.64000000000000012</v>
      </c>
      <c r="E2">
        <f>A2*C2</f>
        <v>0.50596442562694077</v>
      </c>
      <c r="H2">
        <f>($E$10*A2-C2)^2</f>
        <v>6.7667922922264108E-6</v>
      </c>
      <c r="L2" s="6">
        <f>A2^2/2/B2/9.81</f>
        <v>8.1549439347604502E-2</v>
      </c>
      <c r="M2" s="6">
        <f>(L2-$L$8)^2</f>
        <v>1.7520557304291691E-7</v>
      </c>
    </row>
    <row r="3" spans="1:13">
      <c r="A3">
        <v>1.2</v>
      </c>
      <c r="B3">
        <v>0.9</v>
      </c>
      <c r="C3">
        <f t="shared" ref="C3:C6" si="0">SQRT(B3)</f>
        <v>0.94868329805051377</v>
      </c>
      <c r="D3">
        <f t="shared" ref="D3:D6" si="1">A3^2</f>
        <v>1.44</v>
      </c>
      <c r="E3">
        <f t="shared" ref="E3:E5" si="2">A3*C3</f>
        <v>1.1384199576606164</v>
      </c>
      <c r="H3">
        <f t="shared" ref="H3:H5" si="3">($E$10*A3-C3)^2</f>
        <v>1.5225282657508992E-5</v>
      </c>
      <c r="L3" s="6">
        <f t="shared" ref="L3:L6" si="4">A3^2/2/B3/9.81</f>
        <v>8.1549439347604474E-2</v>
      </c>
      <c r="M3" s="6">
        <f t="shared" ref="M3:M6" si="5">(L3-$L$8)^2</f>
        <v>1.7520557304289367E-7</v>
      </c>
    </row>
    <row r="4" spans="1:13">
      <c r="A4">
        <v>1.5</v>
      </c>
      <c r="B4">
        <v>1.4</v>
      </c>
      <c r="C4">
        <f t="shared" si="0"/>
        <v>1.1832159566199232</v>
      </c>
      <c r="D4">
        <f t="shared" si="1"/>
        <v>2.25</v>
      </c>
      <c r="E4">
        <f t="shared" si="2"/>
        <v>1.7748239349298847</v>
      </c>
      <c r="H4">
        <f t="shared" si="3"/>
        <v>5.6484460893970338E-5</v>
      </c>
      <c r="L4" s="6">
        <f t="shared" si="4"/>
        <v>8.1913499344691998E-2</v>
      </c>
      <c r="M4" s="6">
        <f t="shared" si="5"/>
        <v>6.1251855285736953E-7</v>
      </c>
    </row>
    <row r="5" spans="1:13">
      <c r="A5">
        <v>2</v>
      </c>
      <c r="B5">
        <v>2.6</v>
      </c>
      <c r="C5">
        <f t="shared" si="0"/>
        <v>1.61245154965971</v>
      </c>
      <c r="D5">
        <f t="shared" si="1"/>
        <v>4</v>
      </c>
      <c r="E5">
        <f t="shared" si="2"/>
        <v>3.2249030993194201</v>
      </c>
      <c r="H5">
        <f t="shared" si="3"/>
        <v>6.1550905096050251E-4</v>
      </c>
      <c r="L5" s="6">
        <f t="shared" si="4"/>
        <v>7.8412922449619685E-2</v>
      </c>
      <c r="M5" s="6">
        <f t="shared" si="5"/>
        <v>7.387204638730728E-6</v>
      </c>
    </row>
    <row r="6" spans="1:13">
      <c r="A6">
        <v>2.2000000000000002</v>
      </c>
      <c r="B6">
        <v>3</v>
      </c>
      <c r="C6">
        <f t="shared" si="0"/>
        <v>1.7320508075688772</v>
      </c>
      <c r="D6">
        <f t="shared" si="1"/>
        <v>4.8400000000000007</v>
      </c>
      <c r="E6">
        <f>A6*C6</f>
        <v>3.8105117766515302</v>
      </c>
      <c r="H6">
        <f>($E$10*A6-C6)^2</f>
        <v>2.0608028548921141E-4</v>
      </c>
      <c r="L6" s="6">
        <f t="shared" si="4"/>
        <v>8.2229018008834531E-2</v>
      </c>
      <c r="M6" s="6">
        <f t="shared" si="5"/>
        <v>1.2059428867343429E-6</v>
      </c>
    </row>
    <row r="7" spans="1:13">
      <c r="L7" s="6" t="s">
        <v>6</v>
      </c>
      <c r="M7" s="6" t="s">
        <v>10</v>
      </c>
    </row>
    <row r="8" spans="1:13">
      <c r="A8">
        <f>AVERAGE(A2:A6)</f>
        <v>1.54</v>
      </c>
      <c r="B8">
        <f t="shared" ref="B8:E8" si="6">AVERAGE(B2:B6)</f>
        <v>1.6600000000000001</v>
      </c>
      <c r="C8">
        <f t="shared" si="6"/>
        <v>1.2217714287865398</v>
      </c>
      <c r="D8" s="3">
        <f t="shared" si="6"/>
        <v>2.6340000000000003</v>
      </c>
      <c r="E8" s="3">
        <f t="shared" si="6"/>
        <v>2.0909246388376785</v>
      </c>
      <c r="H8">
        <f>SUM(H2:H6)</f>
        <v>9.0006587229341959E-4</v>
      </c>
      <c r="L8" s="6">
        <f>AVERAGE(L2:L6)</f>
        <v>8.1130863699671041E-2</v>
      </c>
      <c r="M8" s="6">
        <f>SQRT(SUM(M2:M6)/4/5)</f>
        <v>6.9123357934956591E-4</v>
      </c>
    </row>
    <row r="9" spans="1:13">
      <c r="G9" t="s">
        <v>7</v>
      </c>
      <c r="H9">
        <f>H8/4</f>
        <v>2.250164680733549E-4</v>
      </c>
    </row>
    <row r="10" spans="1:13">
      <c r="D10" t="s">
        <v>5</v>
      </c>
      <c r="E10" s="2">
        <f>E8/D8</f>
        <v>0.7938210473947146</v>
      </c>
      <c r="G10" t="s">
        <v>8</v>
      </c>
      <c r="H10">
        <f>H9/5/D8</f>
        <v>1.7085532883322314E-5</v>
      </c>
    </row>
    <row r="11" spans="1:13">
      <c r="A11" t="s">
        <v>36</v>
      </c>
      <c r="G11" t="s">
        <v>9</v>
      </c>
      <c r="H11">
        <f>SQRT(H10)</f>
        <v>4.1334649972296017E-3</v>
      </c>
    </row>
    <row r="12" spans="1:13">
      <c r="A12">
        <v>8.0820000000000003E-2</v>
      </c>
      <c r="D12" t="s">
        <v>6</v>
      </c>
      <c r="E12" s="1">
        <f>1/2/9.81/E10^2</f>
        <v>8.0882725591678625E-2</v>
      </c>
    </row>
    <row r="13" spans="1:13">
      <c r="A13">
        <v>8.9499999999999996E-4</v>
      </c>
      <c r="E13" t="s">
        <v>34</v>
      </c>
      <c r="G13" t="s">
        <v>27</v>
      </c>
      <c r="H13" s="5">
        <f>H11/(9.81*E10^3)</f>
        <v>8.4232061170706773E-4</v>
      </c>
    </row>
    <row r="14" spans="1:13">
      <c r="H14" t="s">
        <v>35</v>
      </c>
    </row>
    <row r="15" spans="1:13">
      <c r="A15" s="6">
        <f>A13/A12*100</f>
        <v>1.1073991586241028</v>
      </c>
      <c r="H15" s="6">
        <f>H13/E12*100</f>
        <v>1.0414097763709973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H11" sqref="H11"/>
    </sheetView>
  </sheetViews>
  <sheetFormatPr defaultRowHeight="15"/>
  <cols>
    <col min="3" max="3" width="9.7109375" customWidth="1"/>
    <col min="5" max="5" width="9.140625" customWidth="1"/>
    <col min="8" max="8" width="8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s="6" t="s">
        <v>29</v>
      </c>
      <c r="M1" s="6"/>
    </row>
    <row r="2" spans="1:13">
      <c r="A2">
        <v>0.7</v>
      </c>
      <c r="B2">
        <v>0.2</v>
      </c>
      <c r="C2">
        <f>SQRT(B2)</f>
        <v>0.44721359549995793</v>
      </c>
      <c r="D2">
        <f>A2^2</f>
        <v>0.48999999999999994</v>
      </c>
      <c r="E2">
        <f>A2*C2</f>
        <v>0.31304951684997051</v>
      </c>
      <c r="H2">
        <f>($E$10*A2-C2)^2</f>
        <v>5.494794034672588E-4</v>
      </c>
      <c r="L2" s="6">
        <f>A2^2/2/B2/9.81</f>
        <v>0.12487257900101935</v>
      </c>
      <c r="M2" s="6">
        <f>(L2-$L$8)^2</f>
        <v>1.0806253543680488E-4</v>
      </c>
    </row>
    <row r="3" spans="1:13">
      <c r="A3">
        <v>1</v>
      </c>
      <c r="B3">
        <v>0.4</v>
      </c>
      <c r="C3">
        <f t="shared" ref="C3:C6" si="0">SQRT(B3)</f>
        <v>0.63245553203367588</v>
      </c>
      <c r="D3">
        <f t="shared" ref="D3:D6" si="1">A3^2</f>
        <v>1</v>
      </c>
      <c r="E3">
        <f t="shared" ref="E3:E5" si="2">A3*C3</f>
        <v>0.63245553203367588</v>
      </c>
      <c r="H3">
        <f t="shared" ref="H3:H5" si="3">($E$10*A3-C3)^2</f>
        <v>7.3257252723775272E-4</v>
      </c>
      <c r="L3" s="6">
        <f t="shared" ref="L3:L6" si="4">A3^2/2/B3/9.81</f>
        <v>0.127420998980632</v>
      </c>
      <c r="M3" s="6">
        <f t="shared" ref="M3:M6" si="5">(L3-$L$8)^2</f>
        <v>6.1573732389911807E-5</v>
      </c>
    </row>
    <row r="4" spans="1:13">
      <c r="A4">
        <v>1.4</v>
      </c>
      <c r="B4">
        <v>0.7</v>
      </c>
      <c r="C4">
        <f t="shared" si="0"/>
        <v>0.83666002653407556</v>
      </c>
      <c r="D4">
        <f t="shared" si="1"/>
        <v>1.9599999999999997</v>
      </c>
      <c r="E4">
        <f t="shared" si="2"/>
        <v>1.1713240371477056</v>
      </c>
      <c r="H4">
        <f t="shared" si="3"/>
        <v>1.1848780618655369E-4</v>
      </c>
      <c r="L4" s="6">
        <f t="shared" si="4"/>
        <v>0.14271151885830782</v>
      </c>
      <c r="M4" s="6">
        <f t="shared" si="5"/>
        <v>5.5407578593087802E-5</v>
      </c>
    </row>
    <row r="5" spans="1:13">
      <c r="A5">
        <v>1.9</v>
      </c>
      <c r="B5">
        <v>1.3</v>
      </c>
      <c r="C5">
        <f t="shared" si="0"/>
        <v>1.1401754250991381</v>
      </c>
      <c r="D5">
        <f t="shared" si="1"/>
        <v>3.61</v>
      </c>
      <c r="E5">
        <f t="shared" si="2"/>
        <v>2.1663333076883622</v>
      </c>
      <c r="H5">
        <f t="shared" si="3"/>
        <v>1.0129495247197698E-4</v>
      </c>
      <c r="L5" s="6">
        <f t="shared" si="4"/>
        <v>0.14153532502156355</v>
      </c>
      <c r="M5" s="6">
        <f t="shared" si="5"/>
        <v>3.9280714816777476E-5</v>
      </c>
    </row>
    <row r="6" spans="1:13">
      <c r="A6">
        <v>2.4</v>
      </c>
      <c r="B6">
        <v>2.1</v>
      </c>
      <c r="C6">
        <f t="shared" si="0"/>
        <v>1.4491376746189439</v>
      </c>
      <c r="D6">
        <f t="shared" si="1"/>
        <v>5.76</v>
      </c>
      <c r="E6">
        <f>A6*C6</f>
        <v>3.4779304190854652</v>
      </c>
      <c r="H6">
        <f>($E$10*A6-C6)^2</f>
        <v>1.4417340572905622E-5</v>
      </c>
      <c r="L6" s="6">
        <f t="shared" si="4"/>
        <v>0.13979903888160766</v>
      </c>
      <c r="M6" s="6">
        <f t="shared" si="5"/>
        <v>2.0531290715809878E-5</v>
      </c>
    </row>
    <row r="7" spans="1:13">
      <c r="L7" s="6" t="s">
        <v>6</v>
      </c>
      <c r="M7" s="6" t="s">
        <v>10</v>
      </c>
    </row>
    <row r="8" spans="1:13">
      <c r="A8">
        <f>AVERAGE(A2:A6)</f>
        <v>1.48</v>
      </c>
      <c r="B8">
        <f t="shared" ref="B8:E8" si="6">AVERAGE(B2:B6)</f>
        <v>0.94000000000000006</v>
      </c>
      <c r="C8">
        <f t="shared" si="6"/>
        <v>0.90112845075715831</v>
      </c>
      <c r="D8" s="3">
        <f t="shared" si="6"/>
        <v>2.5640000000000001</v>
      </c>
      <c r="E8" s="3">
        <f t="shared" si="6"/>
        <v>1.5522185625610359</v>
      </c>
      <c r="H8">
        <f>SUM(H2:H6)</f>
        <v>1.5162520299364479E-3</v>
      </c>
      <c r="L8" s="6">
        <f>AVERAGE(L2:L6)</f>
        <v>0.13526789214862606</v>
      </c>
      <c r="M8" s="6">
        <f>SQRT(SUM(M2:M6)/4/5)</f>
        <v>3.7739624531279575E-3</v>
      </c>
    </row>
    <row r="9" spans="1:13">
      <c r="G9" t="s">
        <v>7</v>
      </c>
      <c r="H9">
        <f>H8/4</f>
        <v>3.7906300748411198E-4</v>
      </c>
    </row>
    <row r="10" spans="1:13">
      <c r="D10" t="s">
        <v>5</v>
      </c>
      <c r="E10" s="2">
        <f>E8/D8</f>
        <v>0.60538945497700303</v>
      </c>
      <c r="G10" t="s">
        <v>8</v>
      </c>
      <c r="H10">
        <f>H9/5/D8</f>
        <v>2.9568097307653043E-5</v>
      </c>
    </row>
    <row r="11" spans="1:13">
      <c r="A11" t="s">
        <v>36</v>
      </c>
      <c r="G11" t="s">
        <v>9</v>
      </c>
      <c r="H11">
        <f>SQRT(H10)</f>
        <v>5.4376554973309078E-3</v>
      </c>
    </row>
    <row r="12" spans="1:13">
      <c r="A12">
        <v>0.14010600000000001</v>
      </c>
      <c r="D12" t="s">
        <v>6</v>
      </c>
      <c r="E12" s="1">
        <f>1/2/9.81/E10^2</f>
        <v>0.13906930784957655</v>
      </c>
    </row>
    <row r="13" spans="1:13">
      <c r="A13">
        <v>1.2470000000000001E-3</v>
      </c>
      <c r="E13" t="s">
        <v>34</v>
      </c>
      <c r="G13" t="s">
        <v>27</v>
      </c>
      <c r="H13" s="5">
        <f>H11/(9.81*E10^3)</f>
        <v>2.4982628293946105E-3</v>
      </c>
    </row>
    <row r="14" spans="1:13">
      <c r="H14" t="s">
        <v>35</v>
      </c>
    </row>
    <row r="15" spans="1:13">
      <c r="A15" s="6">
        <f>A13/A12*100</f>
        <v>0.89004039798438317</v>
      </c>
      <c r="H15" s="6">
        <f>H13/E12*100</f>
        <v>1.7964156635458635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1" sqref="H11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37</v>
      </c>
      <c r="C1" t="s">
        <v>38</v>
      </c>
      <c r="D1" t="s">
        <v>14</v>
      </c>
      <c r="E1" t="s">
        <v>39</v>
      </c>
    </row>
    <row r="2" spans="1:8">
      <c r="A2">
        <v>2</v>
      </c>
      <c r="B2">
        <v>0.2</v>
      </c>
      <c r="C2">
        <f>SQRT(B2)</f>
        <v>0.44721359549995793</v>
      </c>
      <c r="D2">
        <f>A2^2</f>
        <v>4</v>
      </c>
      <c r="E2">
        <f>A2*C2</f>
        <v>0.89442719099991586</v>
      </c>
      <c r="H2">
        <f>($E$10*A2-C2)^2</f>
        <v>8.7852691383050907E-7</v>
      </c>
    </row>
    <row r="3" spans="1:8">
      <c r="A3">
        <v>2.5</v>
      </c>
      <c r="B3">
        <v>0.3</v>
      </c>
      <c r="C3">
        <f t="shared" ref="C3:C6" si="0">SQRT(B3)</f>
        <v>0.54772255750516607</v>
      </c>
      <c r="D3">
        <f t="shared" ref="D3:D6" si="1">A3^2</f>
        <v>6.25</v>
      </c>
      <c r="E3">
        <f t="shared" ref="E3:E6" si="2">A3*C3</f>
        <v>1.3693063937629151</v>
      </c>
      <c r="H3">
        <f t="shared" ref="H3:H6" si="3">($E$10*A3-C3)^2</f>
        <v>1.0247137922919193E-4</v>
      </c>
    </row>
    <row r="4" spans="1:8">
      <c r="A4">
        <v>3</v>
      </c>
      <c r="B4">
        <v>0.45</v>
      </c>
      <c r="C4">
        <f t="shared" si="0"/>
        <v>0.67082039324993692</v>
      </c>
      <c r="D4">
        <f t="shared" si="1"/>
        <v>9</v>
      </c>
      <c r="E4">
        <f t="shared" si="2"/>
        <v>2.0124611797498106</v>
      </c>
      <c r="H4">
        <f t="shared" si="3"/>
        <v>1.9766855561187237E-6</v>
      </c>
    </row>
    <row r="5" spans="1:8">
      <c r="A5">
        <v>4</v>
      </c>
      <c r="B5">
        <v>0.8</v>
      </c>
      <c r="C5">
        <f t="shared" si="0"/>
        <v>0.89442719099991586</v>
      </c>
      <c r="D5">
        <f t="shared" si="1"/>
        <v>16</v>
      </c>
      <c r="E5">
        <f t="shared" si="2"/>
        <v>3.5777087639996634</v>
      </c>
      <c r="H5">
        <f t="shared" si="3"/>
        <v>3.5141076553220363E-6</v>
      </c>
    </row>
    <row r="6" spans="1:8">
      <c r="A6">
        <v>5</v>
      </c>
      <c r="B6">
        <v>1.25</v>
      </c>
      <c r="C6">
        <f t="shared" si="0"/>
        <v>1.1180339887498949</v>
      </c>
      <c r="D6">
        <f t="shared" si="1"/>
        <v>25</v>
      </c>
      <c r="E6">
        <f t="shared" si="2"/>
        <v>5.5901699437494745</v>
      </c>
      <c r="H6">
        <f t="shared" si="3"/>
        <v>5.4907932114410721E-6</v>
      </c>
    </row>
    <row r="8" spans="1:8">
      <c r="A8">
        <f>AVERAGE(A2:A6)</f>
        <v>3.3</v>
      </c>
      <c r="B8">
        <f t="shared" ref="B8:E8" si="4">AVERAGE(B2:B6)</f>
        <v>0.6</v>
      </c>
      <c r="C8">
        <f t="shared" si="4"/>
        <v>0.7356435452009743</v>
      </c>
      <c r="D8" s="3">
        <f t="shared" si="4"/>
        <v>12.05</v>
      </c>
      <c r="E8" s="3">
        <f t="shared" si="4"/>
        <v>2.6888146944523559</v>
      </c>
      <c r="H8">
        <f>SUM(H2:H6)</f>
        <v>1.1433149256590427E-4</v>
      </c>
    </row>
    <row r="9" spans="1:8">
      <c r="G9" t="s">
        <v>7</v>
      </c>
      <c r="H9">
        <f>H8/4</f>
        <v>2.8582873141476068E-5</v>
      </c>
    </row>
    <row r="10" spans="1:8">
      <c r="D10" t="s">
        <v>5</v>
      </c>
      <c r="E10" s="2">
        <f>E8/D8</f>
        <v>0.22313814891720796</v>
      </c>
      <c r="G10" t="s">
        <v>8</v>
      </c>
      <c r="H10">
        <f>H9/5/D8</f>
        <v>4.7440453346848243E-7</v>
      </c>
    </row>
    <row r="11" spans="1:8">
      <c r="A11" t="s">
        <v>36</v>
      </c>
      <c r="G11" t="s">
        <v>9</v>
      </c>
      <c r="H11">
        <f>SQRT(H10)</f>
        <v>6.887703053039398E-4</v>
      </c>
    </row>
    <row r="12" spans="1:8">
      <c r="A12">
        <v>0.50738499999999997</v>
      </c>
      <c r="D12" t="s">
        <v>17</v>
      </c>
      <c r="E12" s="4">
        <f>1/(2*PI()*E10)^2</f>
        <v>0.50873616439257008</v>
      </c>
    </row>
    <row r="13" spans="1:8">
      <c r="A13">
        <v>1.9530000000000001E-3</v>
      </c>
      <c r="E13" t="s">
        <v>40</v>
      </c>
      <c r="G13" t="s">
        <v>16</v>
      </c>
      <c r="H13" s="5">
        <f>H11/(2*PI()^2*E10^3)</f>
        <v>3.1406764371594504E-3</v>
      </c>
    </row>
    <row r="14" spans="1:8">
      <c r="H14" t="s">
        <v>41</v>
      </c>
    </row>
    <row r="15" spans="1:8">
      <c r="A15" s="6">
        <f>A13/A12*100</f>
        <v>0.38491480828167962</v>
      </c>
      <c r="H15" s="6">
        <f>H13/E12*100</f>
        <v>0.61734876680320372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1" sqref="H11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8">
      <c r="A2">
        <v>2</v>
      </c>
      <c r="B2">
        <v>3.9</v>
      </c>
      <c r="C2">
        <f>1/SQRT(B2)</f>
        <v>0.50636968354183332</v>
      </c>
      <c r="D2">
        <f>A2^2</f>
        <v>4</v>
      </c>
      <c r="E2">
        <f>A2*C2</f>
        <v>1.0127393670836666</v>
      </c>
      <c r="H2">
        <f>($E$10*A2-C2)^2</f>
        <v>2.2787955890030694E-7</v>
      </c>
    </row>
    <row r="3" spans="1:8">
      <c r="A3">
        <v>3</v>
      </c>
      <c r="B3">
        <v>1.7</v>
      </c>
      <c r="C3">
        <f t="shared" ref="C3:C6" si="0">1/SQRT(B3)</f>
        <v>0.76696498884737041</v>
      </c>
      <c r="D3">
        <f t="shared" ref="D3:D6" si="1">A3^2</f>
        <v>9</v>
      </c>
      <c r="E3">
        <f t="shared" ref="E3:E6" si="2">A3*C3</f>
        <v>2.3008949665421112</v>
      </c>
      <c r="H3">
        <f t="shared" ref="H3:H6" si="3">($E$10*A3-C3)^2</f>
        <v>6.6040238174117579E-5</v>
      </c>
    </row>
    <row r="4" spans="1:8">
      <c r="A4">
        <v>4</v>
      </c>
      <c r="B4">
        <v>1</v>
      </c>
      <c r="C4">
        <f t="shared" si="0"/>
        <v>1</v>
      </c>
      <c r="D4">
        <f t="shared" si="1"/>
        <v>16</v>
      </c>
      <c r="E4">
        <f t="shared" si="2"/>
        <v>4</v>
      </c>
      <c r="H4">
        <f t="shared" si="3"/>
        <v>1.3887756179794021E-4</v>
      </c>
    </row>
    <row r="5" spans="1:8">
      <c r="A5">
        <v>7</v>
      </c>
      <c r="B5">
        <v>0.3</v>
      </c>
      <c r="C5">
        <f t="shared" si="0"/>
        <v>1.8257418583505538</v>
      </c>
      <c r="D5">
        <f t="shared" si="1"/>
        <v>49</v>
      </c>
      <c r="E5">
        <f t="shared" si="2"/>
        <v>12.780193008453876</v>
      </c>
      <c r="H5">
        <f t="shared" si="3"/>
        <v>3.0380767753728413E-3</v>
      </c>
    </row>
    <row r="6" spans="1:8">
      <c r="A6">
        <v>9</v>
      </c>
      <c r="B6">
        <v>0.2</v>
      </c>
      <c r="C6">
        <f t="shared" si="0"/>
        <v>2.2360679774997898</v>
      </c>
      <c r="D6">
        <f t="shared" si="1"/>
        <v>81</v>
      </c>
      <c r="E6">
        <f t="shared" si="2"/>
        <v>20.124611797498108</v>
      </c>
      <c r="H6">
        <f t="shared" si="3"/>
        <v>1.6359958470853935E-3</v>
      </c>
    </row>
    <row r="8" spans="1:8">
      <c r="A8">
        <f>AVERAGE(A2:A6)</f>
        <v>5</v>
      </c>
      <c r="B8">
        <f t="shared" ref="B8:E8" si="4">AVERAGE(B2:B6)</f>
        <v>1.42</v>
      </c>
      <c r="C8">
        <f t="shared" si="4"/>
        <v>1.2670289016479095</v>
      </c>
      <c r="D8" s="3">
        <f t="shared" si="4"/>
        <v>31.8</v>
      </c>
      <c r="E8" s="3">
        <f t="shared" si="4"/>
        <v>8.0436878279155533</v>
      </c>
      <c r="H8">
        <f>SUM(H2:H6)</f>
        <v>4.8792183019891926E-3</v>
      </c>
    </row>
    <row r="9" spans="1:8">
      <c r="G9" t="s">
        <v>7</v>
      </c>
      <c r="H9">
        <f>H8/4</f>
        <v>1.2198045754972982E-3</v>
      </c>
    </row>
    <row r="10" spans="1:8">
      <c r="D10" t="s">
        <v>5</v>
      </c>
      <c r="E10" s="2">
        <f>E8/D8</f>
        <v>0.25294615811055199</v>
      </c>
      <c r="G10" t="s">
        <v>8</v>
      </c>
      <c r="H10">
        <f>H9/5/D8</f>
        <v>7.6717268899201135E-6</v>
      </c>
    </row>
    <row r="11" spans="1:8">
      <c r="A11" t="s">
        <v>36</v>
      </c>
      <c r="G11" t="s">
        <v>9</v>
      </c>
      <c r="H11">
        <f>SQRT(H10)</f>
        <v>2.769788239183659E-3</v>
      </c>
    </row>
    <row r="12" spans="1:8">
      <c r="A12">
        <v>0.78875700000000004</v>
      </c>
      <c r="D12" t="s">
        <v>17</v>
      </c>
      <c r="E12" s="4">
        <f>1/(2*PI()^2*E10^2)</f>
        <v>0.79179742304461553</v>
      </c>
    </row>
    <row r="13" spans="1:8">
      <c r="A13">
        <v>4.0759999999999998E-3</v>
      </c>
      <c r="E13" t="s">
        <v>19</v>
      </c>
      <c r="G13" t="s">
        <v>16</v>
      </c>
      <c r="H13" s="5">
        <f>H11/(PI()^2*E10^3)</f>
        <v>1.7340537658661642E-2</v>
      </c>
    </row>
    <row r="14" spans="1:8">
      <c r="H14" t="s">
        <v>18</v>
      </c>
    </row>
    <row r="15" spans="1:8">
      <c r="A15" s="6">
        <f>A13/A12*100</f>
        <v>0.51676245028570256</v>
      </c>
      <c r="H15" s="6">
        <f>H13/E12*100</f>
        <v>2.1900219871875679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1" sqref="H11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8">
      <c r="A2">
        <v>2</v>
      </c>
      <c r="B2">
        <v>3</v>
      </c>
      <c r="C2">
        <f>1/SQRT(B2)</f>
        <v>0.57735026918962584</v>
      </c>
      <c r="D2">
        <f>A2^2</f>
        <v>4</v>
      </c>
      <c r="E2">
        <f>A2*C2</f>
        <v>1.1547005383792517</v>
      </c>
      <c r="H2">
        <f>($E$10*A2-C2)^2</f>
        <v>3.9555557877104841E-6</v>
      </c>
    </row>
    <row r="3" spans="1:8">
      <c r="A3">
        <v>3</v>
      </c>
      <c r="B3">
        <v>1.3</v>
      </c>
      <c r="C3">
        <f t="shared" ref="C3:C6" si="0">1/SQRT(B3)</f>
        <v>0.8770580193070292</v>
      </c>
      <c r="D3">
        <f t="shared" ref="D3:D6" si="1">A3^2</f>
        <v>9</v>
      </c>
      <c r="E3">
        <f t="shared" ref="E3:E6" si="2">A3*C3</f>
        <v>2.6311740579210876</v>
      </c>
      <c r="H3">
        <f t="shared" ref="H3:H6" si="3">($E$10*A3-C3)^2</f>
        <v>1.964455197547521E-4</v>
      </c>
    </row>
    <row r="4" spans="1:8">
      <c r="A4">
        <v>5</v>
      </c>
      <c r="B4">
        <v>0.5</v>
      </c>
      <c r="C4">
        <f t="shared" si="0"/>
        <v>1.4142135623730949</v>
      </c>
      <c r="D4">
        <f t="shared" si="1"/>
        <v>25</v>
      </c>
      <c r="E4">
        <f t="shared" si="2"/>
        <v>7.0710678118654746</v>
      </c>
      <c r="H4">
        <f t="shared" si="3"/>
        <v>5.8515444661472128E-4</v>
      </c>
    </row>
    <row r="5" spans="1:8">
      <c r="A5">
        <v>6</v>
      </c>
      <c r="B5">
        <v>0.3</v>
      </c>
      <c r="C5">
        <f t="shared" si="0"/>
        <v>1.8257418583505538</v>
      </c>
      <c r="D5">
        <f t="shared" si="1"/>
        <v>36</v>
      </c>
      <c r="E5">
        <f t="shared" si="2"/>
        <v>10.954451150103322</v>
      </c>
      <c r="H5">
        <f t="shared" si="3"/>
        <v>9.9316421235418964E-3</v>
      </c>
    </row>
    <row r="6" spans="1:8">
      <c r="A6">
        <v>8</v>
      </c>
      <c r="B6">
        <v>0.2</v>
      </c>
      <c r="C6">
        <f t="shared" si="0"/>
        <v>2.2360679774997898</v>
      </c>
      <c r="D6">
        <f t="shared" si="1"/>
        <v>64</v>
      </c>
      <c r="E6">
        <f t="shared" si="2"/>
        <v>17.888543819998318</v>
      </c>
      <c r="H6">
        <f t="shared" si="3"/>
        <v>4.2742394230603767E-3</v>
      </c>
    </row>
    <row r="8" spans="1:8">
      <c r="A8">
        <f>AVERAGE(A2:A6)</f>
        <v>4.8</v>
      </c>
      <c r="B8">
        <f t="shared" ref="B8:E8" si="4">AVERAGE(B2:B6)</f>
        <v>1.06</v>
      </c>
      <c r="C8">
        <f t="shared" si="4"/>
        <v>1.3860863373440186</v>
      </c>
      <c r="D8" s="3">
        <f t="shared" si="4"/>
        <v>27.6</v>
      </c>
      <c r="E8" s="3">
        <f t="shared" si="4"/>
        <v>7.9399874756534912</v>
      </c>
      <c r="H8">
        <f>SUM(H2:H6)</f>
        <v>1.4991437068759456E-2</v>
      </c>
    </row>
    <row r="9" spans="1:8">
      <c r="G9" t="s">
        <v>7</v>
      </c>
      <c r="H9">
        <f>H8/4</f>
        <v>3.7478592671898641E-3</v>
      </c>
    </row>
    <row r="10" spans="1:8">
      <c r="D10" t="s">
        <v>5</v>
      </c>
      <c r="E10" s="2">
        <f>E8/D8</f>
        <v>0.28768070563961923</v>
      </c>
      <c r="G10" t="s">
        <v>8</v>
      </c>
      <c r="H10">
        <f>H9/5/D8</f>
        <v>2.7158400486883074E-5</v>
      </c>
    </row>
    <row r="11" spans="1:8">
      <c r="A11" t="s">
        <v>36</v>
      </c>
      <c r="G11" t="s">
        <v>9</v>
      </c>
      <c r="H11">
        <f>SQRT(H10)</f>
        <v>5.2113722268595508E-3</v>
      </c>
    </row>
    <row r="12" spans="1:8">
      <c r="A12">
        <v>0.60555000000000003</v>
      </c>
      <c r="D12" t="s">
        <v>42</v>
      </c>
      <c r="E12" s="4">
        <f>1/(2*PI()^2*E10^2)</f>
        <v>0.6121372220416067</v>
      </c>
    </row>
    <row r="13" spans="1:8">
      <c r="A13">
        <v>4.6480000000000002E-3</v>
      </c>
      <c r="E13" t="s">
        <v>19</v>
      </c>
      <c r="G13" t="s">
        <v>43</v>
      </c>
      <c r="H13" s="5">
        <f>H11/(PI()^2*E10^3)</f>
        <v>2.21778857979501E-2</v>
      </c>
    </row>
    <row r="14" spans="1:8">
      <c r="H14" t="s">
        <v>18</v>
      </c>
    </row>
    <row r="15" spans="1:8">
      <c r="A15" s="6">
        <f>A13/A12*100</f>
        <v>0.76756667492362318</v>
      </c>
      <c r="H15" s="6">
        <f>H13/E12*100</f>
        <v>3.6230251975173431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1" sqref="H11"/>
    </sheetView>
  </sheetViews>
  <sheetFormatPr defaultRowHeight="15"/>
  <cols>
    <col min="5" max="5" width="10" customWidth="1"/>
    <col min="8" max="8" width="12" bestFit="1" customWidth="1"/>
  </cols>
  <sheetData>
    <row r="1" spans="1:8">
      <c r="A1" t="s">
        <v>11</v>
      </c>
      <c r="B1" t="s">
        <v>17</v>
      </c>
      <c r="C1" t="s">
        <v>44</v>
      </c>
      <c r="D1" t="s">
        <v>14</v>
      </c>
      <c r="E1" t="s">
        <v>45</v>
      </c>
    </row>
    <row r="2" spans="1:8">
      <c r="A2">
        <v>2</v>
      </c>
      <c r="B2">
        <v>0.4</v>
      </c>
      <c r="C2">
        <f>SQRT(B2)</f>
        <v>0.63245553203367588</v>
      </c>
      <c r="D2">
        <f>A2^2</f>
        <v>4</v>
      </c>
      <c r="E2">
        <f>A2*C2</f>
        <v>1.2649110640673518</v>
      </c>
      <c r="H2">
        <f>($E$10*A2-C2)^2</f>
        <v>3.3988408579870548E-4</v>
      </c>
    </row>
    <row r="3" spans="1:8">
      <c r="A3">
        <v>4</v>
      </c>
      <c r="B3">
        <v>1.7</v>
      </c>
      <c r="C3">
        <f t="shared" ref="C3:C6" si="0">SQRT(B3)</f>
        <v>1.3038404810405297</v>
      </c>
      <c r="D3">
        <f t="shared" ref="D3:D6" si="1">A3^2</f>
        <v>16</v>
      </c>
      <c r="E3">
        <f t="shared" ref="E3:E6" si="2">A3*C3</f>
        <v>5.215361924162119</v>
      </c>
      <c r="H3">
        <f t="shared" ref="H3:H6" si="3">($E$10*A3-C3)^2</f>
        <v>4.2334132821425748E-6</v>
      </c>
    </row>
    <row r="4" spans="1:8">
      <c r="A4">
        <v>6</v>
      </c>
      <c r="B4">
        <v>3.8</v>
      </c>
      <c r="C4">
        <f t="shared" si="0"/>
        <v>1.9493588689617927</v>
      </c>
      <c r="D4">
        <f t="shared" si="1"/>
        <v>36</v>
      </c>
      <c r="E4">
        <f t="shared" si="2"/>
        <v>11.696153213770756</v>
      </c>
      <c r="H4">
        <f t="shared" si="3"/>
        <v>1.0992961878795136E-5</v>
      </c>
    </row>
    <row r="5" spans="1:8">
      <c r="A5">
        <v>7</v>
      </c>
      <c r="B5">
        <v>5.2</v>
      </c>
      <c r="C5">
        <f t="shared" si="0"/>
        <v>2.2803508501982761</v>
      </c>
      <c r="D5">
        <f t="shared" si="1"/>
        <v>49</v>
      </c>
      <c r="E5">
        <f t="shared" si="2"/>
        <v>15.962455951387932</v>
      </c>
      <c r="H5">
        <f t="shared" si="3"/>
        <v>4.9759283325238966E-6</v>
      </c>
    </row>
    <row r="6" spans="1:8">
      <c r="A6">
        <v>8</v>
      </c>
      <c r="B6">
        <v>6.8</v>
      </c>
      <c r="C6">
        <f t="shared" si="0"/>
        <v>2.6076809620810595</v>
      </c>
      <c r="D6">
        <f t="shared" si="1"/>
        <v>64</v>
      </c>
      <c r="E6">
        <f t="shared" si="2"/>
        <v>20.861447696648476</v>
      </c>
      <c r="H6">
        <f t="shared" si="3"/>
        <v>1.6933653128570299E-5</v>
      </c>
    </row>
    <row r="8" spans="1:8">
      <c r="A8">
        <f>AVERAGE(A2:A6)</f>
        <v>5.4</v>
      </c>
      <c r="B8">
        <f t="shared" ref="B8:E8" si="4">AVERAGE(B2:B6)</f>
        <v>3.5800000000000005</v>
      </c>
      <c r="C8">
        <f t="shared" si="4"/>
        <v>1.7547373388630667</v>
      </c>
      <c r="D8" s="3">
        <f t="shared" si="4"/>
        <v>33.799999999999997</v>
      </c>
      <c r="E8" s="3">
        <f t="shared" si="4"/>
        <v>11.000065970007327</v>
      </c>
      <c r="H8">
        <f>SUM(H2:H6)</f>
        <v>3.7702004242073738E-4</v>
      </c>
    </row>
    <row r="9" spans="1:8">
      <c r="G9" t="s">
        <v>7</v>
      </c>
      <c r="H9">
        <f>H8/4</f>
        <v>9.4255010605184345E-5</v>
      </c>
    </row>
    <row r="10" spans="1:8">
      <c r="D10" t="s">
        <v>5</v>
      </c>
      <c r="E10" s="2">
        <f>E8/D8</f>
        <v>0.32544573875761323</v>
      </c>
      <c r="G10" t="s">
        <v>8</v>
      </c>
      <c r="H10">
        <f>H9/5/D8</f>
        <v>5.5772195624369444E-7</v>
      </c>
    </row>
    <row r="11" spans="1:8">
      <c r="A11" t="s">
        <v>36</v>
      </c>
      <c r="G11" t="s">
        <v>9</v>
      </c>
      <c r="H11">
        <f>SQRT(H10)</f>
        <v>7.4680784425693763E-4</v>
      </c>
    </row>
    <row r="12" spans="1:8">
      <c r="A12">
        <v>4.1881880000000002</v>
      </c>
      <c r="D12" t="s">
        <v>48</v>
      </c>
      <c r="E12" s="4">
        <f>(2*PI()*E10)^2</f>
        <v>4.1813537926823567</v>
      </c>
    </row>
    <row r="13" spans="1:8">
      <c r="A13">
        <v>7.2150000000000001E-3</v>
      </c>
      <c r="E13" t="s">
        <v>46</v>
      </c>
      <c r="G13" t="s">
        <v>49</v>
      </c>
      <c r="H13" s="5">
        <f>8*PI()^2*E10*H11</f>
        <v>1.9190098010866217E-2</v>
      </c>
    </row>
    <row r="14" spans="1:8">
      <c r="H14" t="s">
        <v>47</v>
      </c>
    </row>
    <row r="15" spans="1:8">
      <c r="A15" s="6">
        <f>A13/A12*100</f>
        <v>0.17227020372533419</v>
      </c>
      <c r="H15" s="6">
        <f>H13/E12*100</f>
        <v>0.45894461369066991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2012-09-24T12:38:36Z</dcterms:created>
  <dcterms:modified xsi:type="dcterms:W3CDTF">2019-10-03T17:02:39Z</dcterms:modified>
</cp:coreProperties>
</file>